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15" windowHeight="9435" activeTab="0"/>
  </bookViews>
  <sheets>
    <sheet name="2013 Reapportionment" sheetId="1" r:id="rId1"/>
    <sheet name="Current Census" sheetId="2" r:id="rId2"/>
  </sheets>
  <definedNames/>
  <calcPr fullCalcOnLoad="1"/>
</workbook>
</file>

<file path=xl/sharedStrings.xml><?xml version="1.0" encoding="utf-8"?>
<sst xmlns="http://schemas.openxmlformats.org/spreadsheetml/2006/main" count="213" uniqueCount="171">
  <si>
    <t xml:space="preserve">1. Membership Strength </t>
  </si>
  <si>
    <t>Number of registered Greens</t>
  </si>
  <si>
    <t>Membership</t>
  </si>
  <si>
    <t xml:space="preserve">2. Campaign Strength </t>
  </si>
  <si>
    <t>3. State Voting Strength</t>
  </si>
  <si>
    <t>Voting b4 norm</t>
  </si>
  <si>
    <t>4. Presidential Voting Strength</t>
  </si>
  <si>
    <t>Average Score</t>
  </si>
  <si>
    <t>Normalized percentages</t>
  </si>
  <si>
    <t>1st iteration</t>
  </si>
  <si>
    <t>Result 1</t>
  </si>
  <si>
    <t>2nd iteration</t>
  </si>
  <si>
    <t>Result 2</t>
  </si>
  <si>
    <t>3rd iteration</t>
  </si>
  <si>
    <t>Result 3</t>
  </si>
  <si>
    <t>adjust
rounding</t>
  </si>
  <si>
    <t xml:space="preserve">Number of Votes </t>
  </si>
  <si>
    <t>Alabama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</si>
  <si>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</si>
  <si>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</si>
  <si>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</si>
  <si>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</si>
  <si>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</si>
  <si>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</si>
  <si>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</si>
  <si>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</si>
  <si>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</si>
  <si>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</si>
  <si>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Illinois</t>
  </si>
  <si>
    <t>Indiana</t>
  </si>
  <si>
    <t>Iowa</t>
  </si>
  <si>
    <t>Kansas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</si>
  <si>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</si>
  <si>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</si>
  <si>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</si>
  <si>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</si>
  <si>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</si>
  <si>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</si>
  <si>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</si>
  <si>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</si>
  <si>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</si>
  <si>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</si>
  <si>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New Jersey</t>
  </si>
  <si>
    <t>New Mexico</t>
  </si>
  <si>
    <t>New York</t>
  </si>
  <si>
    <t>North Carolina</t>
  </si>
  <si>
    <t>Ohio</t>
  </si>
  <si>
    <t>Oklahoma</t>
  </si>
  <si>
    <t>Oregon</t>
  </si>
  <si>
    <t>Pennsylvania</t>
  </si>
  <si>
    <t>Rhode Island</t>
  </si>
  <si>
    <t>South Carolina</t>
  </si>
  <si>
    <t>Tennessee</t>
  </si>
  <si>
    <t>Texas</t>
  </si>
  <si>
    <t>Virginia</t>
  </si>
  <si>
    <t>Washington</t>
  </si>
  <si>
    <t>West Virginia</t>
  </si>
  <si>
    <t>Wisconsin</t>
  </si>
  <si>
    <t>Lavender Caucus</t>
  </si>
  <si>
    <t>Black Caucus</t>
  </si>
  <si>
    <t>Women's Caucus</t>
  </si>
  <si>
    <t>TOTAL</t>
  </si>
  <si>
    <t>State</t>
  </si>
  <si>
    <t>Model Parameters</t>
  </si>
  <si>
    <t>Floor %</t>
  </si>
  <si>
    <t>Floor #</t>
  </si>
  <si>
    <t>Total - Caucus</t>
  </si>
  <si>
    <t>Campaign Strength before Norm</t>
  </si>
  <si>
    <t>Adjusted 2008 Results</t>
  </si>
  <si>
    <t>Revised Aprt.</t>
  </si>
  <si>
    <t>Alaska (inactive)</t>
  </si>
  <si>
    <t>Idaho (inactive)</t>
  </si>
  <si>
    <t>Green Presidential Vote 2008</t>
  </si>
  <si>
    <t>Presidential Ballots (Thousands) 2008</t>
  </si>
  <si>
    <t>New Hampshire (unaccredited)</t>
  </si>
  <si>
    <t>North Dakota (unaccredited)</t>
  </si>
  <si>
    <t>South Dakota (unaccredited)</t>
  </si>
  <si>
    <t>Vermont (inactive)</t>
  </si>
  <si>
    <t>Wyoming (inactive)</t>
  </si>
  <si>
    <t>Presidential before norm.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</si>
  <si>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</si>
  <si>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</si>
  <si>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</si>
  <si>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</si>
  <si>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</si>
  <si>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</si>
  <si>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</si>
  <si>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</si>
  <si>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</si>
  <si>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</si>
  <si>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</si>
  <si>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</si>
  <si>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</si>
  <si>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</si>
  <si>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</si>
  <si>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</si>
  <si>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</si>
  <si>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</si>
  <si>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</si>
  <si>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</si>
  <si>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</si>
  <si>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</si>
  <si>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</si>
  <si>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</si>
  <si>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</si>
  <si>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</si>
  <si>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</si>
  <si>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</si>
  <si>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</si>
  <si>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</si>
  <si>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</si>
  <si>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</si>
  <si>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</si>
  <si>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</si>
  <si>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</si>
  <si>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</si>
  <si>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</si>
  <si>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</si>
  <si>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</si>
  <si>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</si>
  <si>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</si>
  <si>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</si>
  <si>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</si>
  <si>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</si>
  <si>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</si>
  <si>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</si>
  <si>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</si>
  <si>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</si>
  <si>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</si>
  <si>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</si>
  <si>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</si>
  <si>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LC</t>
  </si>
  <si>
    <t>BC</t>
  </si>
  <si>
    <t>WC</t>
  </si>
  <si>
    <t>Votes cast for all Greens 2009</t>
  </si>
  <si>
    <t>Votes cast for all Greens 2010</t>
  </si>
  <si>
    <t>Abbv</t>
  </si>
  <si>
    <t>Kentucky</t>
  </si>
  <si>
    <t>Utah (inactive)</t>
  </si>
  <si>
    <t>Nevada (inactive)</t>
  </si>
  <si>
    <t>Youth Caucus</t>
  </si>
  <si>
    <t>YC</t>
  </si>
  <si>
    <t>Green Presidential Vote 2012</t>
  </si>
  <si>
    <t>Presidential Ballots (Thousands) 2012</t>
  </si>
  <si>
    <t>Adjusted 2012 Results</t>
  </si>
  <si>
    <t>Name</t>
  </si>
  <si>
    <t>2012 Estimate</t>
  </si>
  <si>
    <t>Alaska</t>
  </si>
  <si>
    <t>Idaho</t>
  </si>
  <si>
    <t>Nevada</t>
  </si>
  <si>
    <t>New Hampshire</t>
  </si>
  <si>
    <t>North Dakota</t>
  </si>
  <si>
    <t>South Dakota</t>
  </si>
  <si>
    <t>Utah</t>
  </si>
  <si>
    <t>Vermont</t>
  </si>
  <si>
    <t>Wyoming</t>
  </si>
  <si>
    <t>http://www.governing.com/gov-data/state-census-population-migration-births-deaths-estimates.html</t>
  </si>
  <si>
    <t>In Thousands</t>
  </si>
  <si>
    <t>0.1% of Pop. (2012 Census Estimate)</t>
  </si>
  <si>
    <t>Current Green Officeholders</t>
  </si>
  <si>
    <t>Candidates 2009-2012</t>
  </si>
  <si>
    <t>Candidates 2009</t>
  </si>
  <si>
    <t>Candidates 2010</t>
  </si>
  <si>
    <t>Candidates 2011</t>
  </si>
  <si>
    <t>Candidates 2012</t>
  </si>
  <si>
    <t>Votes cast for all Greens 2011</t>
  </si>
  <si>
    <t>Votes cast for all Greens 2012</t>
  </si>
  <si>
    <t>Best Green showing 2009-2012</t>
  </si>
  <si>
    <t>Highest vote-getter 2009-2012</t>
  </si>
  <si>
    <t>Total votes cast for all Greens 2009-2012</t>
  </si>
  <si>
    <t>Last Aprt.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</si>
</sst>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.00_);_(\$* \(#,##0.00\);_(\$* \-??_);_(@_)"/>
    <numFmt numFmtId="165" formatCode="0.0%"/>
    <numFmt numFmtId="166" formatCode="_(* #,##0_);_(* \(#,##0\);_(* &quot;-&quot;??_);_(@_)"/>
    <numFmt numFmtId="167" formatCode="#,##0.0_);\(#,##0.0\)"/>
    <numFmt numFmtId="168" formatCode="_(* #,##0.0_);_(* \(#,##0.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53535"/>
      <name val="Calibri"/>
      <family val="2"/>
    </font>
    <font>
      <b/>
      <sz val="10"/>
      <color rgb="FF494949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ECF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</border>
    <border>
      <left style="medium">
        <color rgb="FFD3D3D3"/>
      </left>
      <right style="medium">
        <color rgb="FFD3D3D3"/>
      </right>
      <top>
        <color indexed="63"/>
      </top>
      <bottom>
        <color indexed="63"/>
      </bottom>
    </border>
    <border>
      <left style="medium">
        <color rgb="FFE6E6E6"/>
      </left>
      <right style="medium">
        <color rgb="FFE6E6E6"/>
      </right>
      <top>
        <color indexed="63"/>
      </top>
      <bottom>
        <color indexed="63"/>
      </bottom>
    </border>
    <border>
      <left style="medium">
        <color rgb="FFE6E6E6"/>
      </left>
      <right style="medium">
        <color rgb="FFE6E6E6"/>
      </right>
      <top style="medium">
        <color rgb="FFE6E6E6"/>
      </top>
      <bottom style="medium">
        <color rgb="FFE6E6E6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/>
    </xf>
    <xf numFmtId="165" fontId="21" fillId="0" borderId="0" xfId="64" applyNumberFormat="1" applyFont="1" applyAlignment="1">
      <alignment/>
    </xf>
    <xf numFmtId="0" fontId="21" fillId="0" borderId="0" xfId="0" applyFont="1" applyAlignment="1">
      <alignment/>
    </xf>
    <xf numFmtId="166" fontId="21" fillId="0" borderId="0" xfId="42" applyNumberFormat="1" applyFont="1" applyAlignment="1">
      <alignment/>
    </xf>
    <xf numFmtId="166" fontId="21" fillId="0" borderId="0" xfId="42" applyNumberFormat="1" applyFont="1" applyAlignment="1">
      <alignment horizontal="center"/>
    </xf>
    <xf numFmtId="0" fontId="21" fillId="16" borderId="0" xfId="0" applyFont="1" applyFill="1" applyAlignment="1">
      <alignment/>
    </xf>
    <xf numFmtId="0" fontId="21" fillId="0" borderId="0" xfId="0" applyFont="1" applyAlignment="1">
      <alignment horizontal="center" vertical="center" wrapText="1"/>
    </xf>
    <xf numFmtId="165" fontId="21" fillId="0" borderId="0" xfId="64" applyNumberFormat="1" applyFont="1" applyAlignment="1">
      <alignment horizontal="center" vertical="center" wrapText="1"/>
    </xf>
    <xf numFmtId="165" fontId="21" fillId="33" borderId="0" xfId="64" applyNumberFormat="1" applyFont="1" applyFill="1" applyAlignment="1">
      <alignment/>
    </xf>
    <xf numFmtId="37" fontId="21" fillId="0" borderId="0" xfId="42" applyNumberFormat="1" applyFont="1" applyAlignment="1">
      <alignment horizontal="center"/>
    </xf>
    <xf numFmtId="37" fontId="21" fillId="34" borderId="0" xfId="42" applyNumberFormat="1" applyFont="1" applyFill="1" applyAlignment="1">
      <alignment horizontal="center"/>
    </xf>
    <xf numFmtId="3" fontId="21" fillId="0" borderId="0" xfId="0" applyNumberFormat="1" applyFont="1" applyAlignment="1">
      <alignment/>
    </xf>
    <xf numFmtId="3" fontId="21" fillId="0" borderId="0" xfId="64" applyNumberFormat="1" applyFont="1" applyAlignment="1">
      <alignment horizontal="center" vertical="center" wrapText="1"/>
    </xf>
    <xf numFmtId="3" fontId="21" fillId="34" borderId="0" xfId="64" applyNumberFormat="1" applyFont="1" applyFill="1" applyAlignment="1">
      <alignment/>
    </xf>
    <xf numFmtId="3" fontId="21" fillId="0" borderId="0" xfId="64" applyNumberFormat="1" applyFont="1" applyAlignment="1">
      <alignment/>
    </xf>
    <xf numFmtId="0" fontId="21" fillId="10" borderId="0" xfId="0" applyFont="1" applyFill="1" applyAlignment="1">
      <alignment horizontal="center"/>
    </xf>
    <xf numFmtId="2" fontId="21" fillId="0" borderId="0" xfId="64" applyNumberFormat="1" applyFont="1" applyAlignment="1">
      <alignment horizontal="center" vertical="center" wrapText="1"/>
    </xf>
    <xf numFmtId="2" fontId="21" fillId="33" borderId="0" xfId="64" applyNumberFormat="1" applyFont="1" applyFill="1" applyAlignment="1">
      <alignment/>
    </xf>
    <xf numFmtId="2" fontId="21" fillId="0" borderId="0" xfId="64" applyNumberFormat="1" applyFont="1" applyAlignment="1">
      <alignment/>
    </xf>
    <xf numFmtId="1" fontId="21" fillId="0" borderId="0" xfId="64" applyNumberFormat="1" applyFont="1" applyAlignment="1">
      <alignment horizontal="center" vertical="center" wrapText="1"/>
    </xf>
    <xf numFmtId="1" fontId="21" fillId="0" borderId="0" xfId="64" applyNumberFormat="1" applyFont="1" applyAlignment="1">
      <alignment horizontal="center"/>
    </xf>
    <xf numFmtId="1" fontId="21" fillId="10" borderId="0" xfId="64" applyNumberFormat="1" applyFont="1" applyFill="1" applyAlignment="1">
      <alignment horizontal="center"/>
    </xf>
    <xf numFmtId="1" fontId="21" fillId="10" borderId="0" xfId="0" applyNumberFormat="1" applyFont="1" applyFill="1" applyAlignment="1">
      <alignment horizontal="center"/>
    </xf>
    <xf numFmtId="167" fontId="21" fillId="0" borderId="0" xfId="42" applyNumberFormat="1" applyFont="1" applyAlignment="1">
      <alignment horizontal="center"/>
    </xf>
    <xf numFmtId="168" fontId="21" fillId="0" borderId="0" xfId="42" applyNumberFormat="1" applyFont="1" applyAlignment="1">
      <alignment/>
    </xf>
    <xf numFmtId="167" fontId="21" fillId="34" borderId="0" xfId="42" applyNumberFormat="1" applyFont="1" applyFill="1" applyAlignment="1">
      <alignment horizontal="center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horizontal="left" vertical="center" wrapText="1"/>
    </xf>
    <xf numFmtId="0" fontId="43" fillId="35" borderId="13" xfId="0" applyFont="1" applyFill="1" applyBorder="1" applyAlignment="1">
      <alignment horizontal="left" vertical="center" wrapText="1"/>
    </xf>
    <xf numFmtId="3" fontId="43" fillId="35" borderId="13" xfId="0" applyNumberFormat="1" applyFont="1" applyFill="1" applyBorder="1" applyAlignment="1">
      <alignment horizontal="left" vertical="center" wrapText="1"/>
    </xf>
    <xf numFmtId="0" fontId="43" fillId="36" borderId="13" xfId="0" applyFont="1" applyFill="1" applyBorder="1" applyAlignment="1">
      <alignment horizontal="left" vertical="center" wrapText="1"/>
    </xf>
    <xf numFmtId="3" fontId="43" fillId="36" borderId="13" xfId="0" applyNumberFormat="1" applyFont="1" applyFill="1" applyBorder="1" applyAlignment="1">
      <alignment horizontal="left" vertical="center" wrapText="1"/>
    </xf>
    <xf numFmtId="0" fontId="21" fillId="10" borderId="0" xfId="0" applyFont="1" applyFill="1" applyAlignment="1">
      <alignment horizontal="center" vertical="center" wrapText="1"/>
    </xf>
    <xf numFmtId="1" fontId="21" fillId="5" borderId="0" xfId="0" applyNumberFormat="1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10" fontId="21" fillId="0" borderId="0" xfId="64" applyNumberFormat="1" applyFont="1" applyAlignment="1">
      <alignment/>
    </xf>
    <xf numFmtId="37" fontId="21" fillId="0" borderId="0" xfId="42" applyNumberFormat="1" applyFont="1" applyFill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2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5.7109375" style="1" bestFit="1" customWidth="1"/>
    <col min="2" max="2" width="6.7109375" style="1" customWidth="1"/>
    <col min="3" max="4" width="11.140625" style="1" bestFit="1" customWidth="1"/>
    <col min="5" max="5" width="12.7109375" style="2" bestFit="1" customWidth="1"/>
    <col min="6" max="6" width="11.28125" style="1" bestFit="1" customWidth="1"/>
    <col min="7" max="7" width="11.28125" style="3" bestFit="1" customWidth="1"/>
    <col min="8" max="8" width="10.28125" style="1" bestFit="1" customWidth="1"/>
    <col min="9" max="10" width="12.7109375" style="2" bestFit="1" customWidth="1"/>
    <col min="11" max="16" width="11.7109375" style="1" customWidth="1"/>
    <col min="17" max="18" width="12.7109375" style="2" bestFit="1" customWidth="1"/>
    <col min="19" max="25" width="11.28125" style="1" bestFit="1" customWidth="1"/>
    <col min="26" max="27" width="12.7109375" style="2" bestFit="1" customWidth="1"/>
    <col min="28" max="29" width="12.7109375" style="15" customWidth="1"/>
    <col min="30" max="31" width="11.28125" style="1" bestFit="1" customWidth="1"/>
    <col min="32" max="33" width="10.7109375" style="1" customWidth="1"/>
    <col min="34" max="41" width="12.7109375" style="2" bestFit="1" customWidth="1"/>
    <col min="42" max="42" width="12.7109375" style="19" bestFit="1" customWidth="1"/>
    <col min="43" max="43" width="12.7109375" style="21" bestFit="1" customWidth="1"/>
    <col min="44" max="16384" width="9.140625" style="1" customWidth="1"/>
  </cols>
  <sheetData>
    <row r="1" spans="1:43" s="7" customFormat="1" ht="59.25" customHeight="1">
      <c r="A1" s="7" t="s">
        <v>62</v>
      </c>
      <c r="B1" s="7" t="s">
        <v>136</v>
      </c>
      <c r="C1" s="7" t="s">
        <v>170</v>
      </c>
      <c r="D1" s="7" t="s">
        <v>69</v>
      </c>
      <c r="E1" s="8" t="s">
        <v>0</v>
      </c>
      <c r="F1" s="7" t="s">
        <v>2</v>
      </c>
      <c r="G1" s="7" t="s">
        <v>1</v>
      </c>
      <c r="H1" s="7" t="s">
        <v>158</v>
      </c>
      <c r="I1" s="8" t="s">
        <v>3</v>
      </c>
      <c r="J1" s="8" t="s">
        <v>67</v>
      </c>
      <c r="K1" s="7" t="s">
        <v>159</v>
      </c>
      <c r="L1" s="7" t="s">
        <v>160</v>
      </c>
      <c r="M1" s="7" t="s">
        <v>161</v>
      </c>
      <c r="N1" s="7" t="s">
        <v>162</v>
      </c>
      <c r="O1" s="7" t="s">
        <v>163</v>
      </c>
      <c r="P1" s="7" t="s">
        <v>164</v>
      </c>
      <c r="Q1" s="8" t="s">
        <v>4</v>
      </c>
      <c r="R1" s="8" t="s">
        <v>5</v>
      </c>
      <c r="S1" s="34" t="s">
        <v>169</v>
      </c>
      <c r="T1" s="34" t="s">
        <v>168</v>
      </c>
      <c r="U1" s="34" t="s">
        <v>134</v>
      </c>
      <c r="V1" s="34" t="s">
        <v>135</v>
      </c>
      <c r="W1" s="34" t="s">
        <v>165</v>
      </c>
      <c r="X1" s="34" t="s">
        <v>166</v>
      </c>
      <c r="Y1" s="34" t="s">
        <v>167</v>
      </c>
      <c r="Z1" s="8" t="s">
        <v>6</v>
      </c>
      <c r="AA1" s="8" t="s">
        <v>79</v>
      </c>
      <c r="AB1" s="13" t="s">
        <v>68</v>
      </c>
      <c r="AC1" s="13" t="s">
        <v>144</v>
      </c>
      <c r="AD1" s="7" t="s">
        <v>72</v>
      </c>
      <c r="AE1" s="7" t="s">
        <v>142</v>
      </c>
      <c r="AF1" s="7" t="s">
        <v>73</v>
      </c>
      <c r="AG1" s="7" t="s">
        <v>143</v>
      </c>
      <c r="AH1" s="8" t="s">
        <v>7</v>
      </c>
      <c r="AI1" s="8" t="s">
        <v>8</v>
      </c>
      <c r="AJ1" s="8" t="s">
        <v>9</v>
      </c>
      <c r="AK1" s="8" t="s">
        <v>10</v>
      </c>
      <c r="AL1" s="8" t="s">
        <v>11</v>
      </c>
      <c r="AM1" s="8" t="s">
        <v>12</v>
      </c>
      <c r="AN1" s="8" t="s">
        <v>13</v>
      </c>
      <c r="AO1" s="8" t="s">
        <v>14</v>
      </c>
      <c r="AP1" s="17" t="s">
        <v>15</v>
      </c>
      <c r="AQ1" s="20" t="s">
        <v>16</v>
      </c>
    </row>
    <row r="2" spans="1:43" ht="12.75">
      <c r="A2" s="1" t="s">
        <v>17</v>
      </c>
      <c r="B2" s="1" t="s">
        <v>80</v>
      </c>
      <c r="C2" s="35">
        <v>2</v>
      </c>
      <c r="D2" s="23">
        <f>AQ2</f>
        <v>2</v>
      </c>
      <c r="E2" s="9">
        <f>F2/SUM(F$2:F$52)</f>
        <v>0.01057662570106885</v>
      </c>
      <c r="F2" s="11">
        <f aca="true" t="shared" si="0" ref="F2:F52">MAX(G2:H2)</f>
        <v>4822</v>
      </c>
      <c r="G2" s="38"/>
      <c r="H2" s="10">
        <v>4822</v>
      </c>
      <c r="I2" s="9">
        <f>J2/SUM(J$2:J$52)</f>
        <v>0</v>
      </c>
      <c r="J2" s="9">
        <f>MAX(K2/SUM(K$2:K$52),L2/SUM(L$2:L$52))</f>
        <v>0</v>
      </c>
      <c r="K2" s="24">
        <v>0</v>
      </c>
      <c r="L2" s="26">
        <f>SUM(M2:P2)</f>
        <v>0</v>
      </c>
      <c r="M2" s="24">
        <v>0</v>
      </c>
      <c r="N2" s="24">
        <v>0</v>
      </c>
      <c r="O2" s="24">
        <v>0</v>
      </c>
      <c r="P2" s="24">
        <v>0</v>
      </c>
      <c r="Q2" s="9">
        <f>R2/SUM(R$2:R$52)</f>
        <v>0</v>
      </c>
      <c r="R2" s="9">
        <f>MAX(S2/SUM(S$2:S$52),T2/SUM(T$2:T$52))</f>
        <v>0</v>
      </c>
      <c r="S2" s="11">
        <f aca="true" t="shared" si="1" ref="S2:S33">SUM(U2:X2)</f>
        <v>0</v>
      </c>
      <c r="T2" s="11">
        <f aca="true" t="shared" si="2" ref="T2:T33">MAX(Y2:Y2)</f>
        <v>0</v>
      </c>
      <c r="U2" s="10">
        <v>0</v>
      </c>
      <c r="V2" s="10">
        <v>0</v>
      </c>
      <c r="W2" s="10">
        <v>0</v>
      </c>
      <c r="X2" s="10">
        <v>0</v>
      </c>
      <c r="Y2" s="10">
        <v>0</v>
      </c>
      <c r="Z2" s="9">
        <f>AA2/SUM(AA$2:AA$52)</f>
        <v>0.009070967671398499</v>
      </c>
      <c r="AA2" s="9">
        <f>MAX(AB2/SUM(AB$2:AB$52),AC2/SUM(AC$2:AC$52))</f>
        <v>0.010126924115581961</v>
      </c>
      <c r="AB2" s="14">
        <f>MAX(AD2,AF2)</f>
        <v>2100</v>
      </c>
      <c r="AC2" s="14">
        <f>MAX(AE2,AG2)</f>
        <v>3397</v>
      </c>
      <c r="AD2" s="10">
        <v>0</v>
      </c>
      <c r="AE2" s="10">
        <v>3397</v>
      </c>
      <c r="AF2" s="12">
        <v>2100</v>
      </c>
      <c r="AG2" s="12">
        <v>2074</v>
      </c>
      <c r="AH2" s="9">
        <f>(E2+I2+Q2+Z2)/4</f>
        <v>0.004911898343116837</v>
      </c>
      <c r="AI2" s="9">
        <f>AH2/SUM(AH$2:AH$52)</f>
        <v>0.004947836852468331</v>
      </c>
      <c r="AJ2" s="9">
        <f>IF(AI2&gt;$D$60,AI2,$D$60)</f>
        <v>0.0136986301369863</v>
      </c>
      <c r="AK2" s="9">
        <f>AJ2/SUM(AJ$2:AJ$52)</f>
        <v>0.011963862679165023</v>
      </c>
      <c r="AL2" s="9">
        <f>IF(AK2&gt;$D$60,AK2,$D$60)</f>
        <v>0.0136986301369863</v>
      </c>
      <c r="AM2" s="9">
        <f>AL2/SUM(AL$2:AL$52)</f>
        <v>0.013222744559943744</v>
      </c>
      <c r="AN2" s="9">
        <f>IF(AM2&gt;$D$60,AM2,$D$60)</f>
        <v>0.0136986301369863</v>
      </c>
      <c r="AO2" s="9">
        <f>AN2/SUM(AN$2:AN$52)</f>
        <v>0.013552511761656222</v>
      </c>
      <c r="AP2" s="18">
        <f>ROUND(AO2*$D$62,3)</f>
        <v>1.979</v>
      </c>
      <c r="AQ2" s="22">
        <f>IF(AO2&gt;0.21,ROUND(0.21*$D$62+0.01,0),ROUND(AO2*$D$62+0.01,0))</f>
        <v>2</v>
      </c>
    </row>
    <row r="3" spans="1:43" ht="12.75">
      <c r="A3" s="1" t="s">
        <v>70</v>
      </c>
      <c r="B3" s="1" t="s">
        <v>81</v>
      </c>
      <c r="C3" s="35"/>
      <c r="D3" s="23"/>
      <c r="E3" s="9"/>
      <c r="F3" s="11">
        <f t="shared" si="0"/>
        <v>1984</v>
      </c>
      <c r="G3" s="38">
        <v>1984</v>
      </c>
      <c r="H3" s="10">
        <v>731</v>
      </c>
      <c r="I3" s="9"/>
      <c r="J3" s="9"/>
      <c r="K3" s="24">
        <v>0</v>
      </c>
      <c r="L3" s="26">
        <f aca="true" t="shared" si="3" ref="L3:L51">SUM(M3:P3)</f>
        <v>1</v>
      </c>
      <c r="M3" s="24">
        <v>1</v>
      </c>
      <c r="N3" s="24">
        <v>0</v>
      </c>
      <c r="O3" s="24">
        <v>0</v>
      </c>
      <c r="P3" s="24">
        <v>0</v>
      </c>
      <c r="Q3" s="9"/>
      <c r="R3" s="9"/>
      <c r="S3" s="11">
        <f t="shared" si="1"/>
        <v>9035</v>
      </c>
      <c r="T3" s="11">
        <f t="shared" si="2"/>
        <v>0</v>
      </c>
      <c r="U3" s="10">
        <v>9035</v>
      </c>
      <c r="V3" s="10">
        <v>0</v>
      </c>
      <c r="W3" s="10">
        <v>0</v>
      </c>
      <c r="X3" s="10">
        <v>0</v>
      </c>
      <c r="Y3" s="10">
        <v>0</v>
      </c>
      <c r="Z3" s="9"/>
      <c r="AA3" s="9"/>
      <c r="AB3" s="14">
        <f aca="true" t="shared" si="4" ref="AB3:AB52">MAX(AD3,AF3)</f>
        <v>326</v>
      </c>
      <c r="AC3" s="14">
        <f aca="true" t="shared" si="5" ref="AC3:AC52">MAX(AE3,AG3)</f>
        <v>2917</v>
      </c>
      <c r="AD3" s="10">
        <v>0</v>
      </c>
      <c r="AE3" s="10">
        <v>2917</v>
      </c>
      <c r="AF3" s="12">
        <v>326</v>
      </c>
      <c r="AG3" s="12">
        <v>300</v>
      </c>
      <c r="AH3" s="9"/>
      <c r="AI3" s="9"/>
      <c r="AJ3" s="9"/>
      <c r="AK3" s="9"/>
      <c r="AL3" s="9"/>
      <c r="AM3" s="9"/>
      <c r="AN3" s="9"/>
      <c r="AO3" s="9"/>
      <c r="AP3" s="18"/>
      <c r="AQ3" s="22"/>
    </row>
    <row r="4" spans="1:43" ht="12.75">
      <c r="A4" s="1" t="s">
        <v>18</v>
      </c>
      <c r="B4" s="1" t="s">
        <v>82</v>
      </c>
      <c r="C4" s="35">
        <v>2</v>
      </c>
      <c r="D4" s="23">
        <f aca="true" t="shared" si="6" ref="D4:D51">AQ4</f>
        <v>2</v>
      </c>
      <c r="E4" s="9">
        <f aca="true" t="shared" si="7" ref="E4:E13">F4/SUM(F$2:F$52)</f>
        <v>0.014373419373518078</v>
      </c>
      <c r="F4" s="11">
        <f t="shared" si="0"/>
        <v>6553</v>
      </c>
      <c r="G4" s="38">
        <v>6262</v>
      </c>
      <c r="H4" s="10">
        <v>6553</v>
      </c>
      <c r="I4" s="9">
        <f aca="true" t="shared" si="8" ref="I4:I13">J4/SUM(J$2:J$52)</f>
        <v>0.017248349279072903</v>
      </c>
      <c r="J4" s="9">
        <f aca="true" t="shared" si="9" ref="J4:J13">MAX(K4/SUM(K$2:K$52),L4/SUM(L$2:L$52))</f>
        <v>0.02364066193853428</v>
      </c>
      <c r="K4" s="24">
        <v>0</v>
      </c>
      <c r="L4" s="26">
        <f t="shared" si="3"/>
        <v>20</v>
      </c>
      <c r="M4" s="24">
        <v>1</v>
      </c>
      <c r="N4" s="24">
        <v>11</v>
      </c>
      <c r="O4" s="24">
        <v>3</v>
      </c>
      <c r="P4" s="24">
        <v>5</v>
      </c>
      <c r="Q4" s="9">
        <f aca="true" t="shared" si="10" ref="Q4:Q13">R4/SUM(R$2:R$52)</f>
        <v>0.029894185635105368</v>
      </c>
      <c r="R4" s="9">
        <f aca="true" t="shared" si="11" ref="R4:R13">MAX(S4/SUM(S$2:S$52),T4/SUM(T$2:T$52))</f>
        <v>0.03857175834783852</v>
      </c>
      <c r="S4" s="11">
        <f t="shared" si="1"/>
        <v>191555</v>
      </c>
      <c r="T4" s="11">
        <f t="shared" si="2"/>
        <v>58607</v>
      </c>
      <c r="U4" s="10">
        <v>4429</v>
      </c>
      <c r="V4" s="10">
        <v>70125</v>
      </c>
      <c r="W4" s="10">
        <v>29307</v>
      </c>
      <c r="X4" s="10">
        <v>87694</v>
      </c>
      <c r="Y4" s="10">
        <v>58607</v>
      </c>
      <c r="Z4" s="9">
        <f aca="true" t="shared" si="12" ref="Z4:Z13">AA4/SUM(AA$2:AA$52)</f>
        <v>0.014712245661325372</v>
      </c>
      <c r="AA4" s="9">
        <f aca="true" t="shared" si="13" ref="AA4:AA13">MAX(AB4/SUM(AB$2:AB$52),AC4/SUM(AC$2:AC$52))</f>
        <v>0.01642490644651055</v>
      </c>
      <c r="AB4" s="14">
        <f t="shared" si="4"/>
        <v>3406</v>
      </c>
      <c r="AC4" s="14">
        <f t="shared" si="5"/>
        <v>7816</v>
      </c>
      <c r="AD4" s="10">
        <v>3406</v>
      </c>
      <c r="AE4" s="10">
        <v>7816</v>
      </c>
      <c r="AF4" s="12">
        <v>2293</v>
      </c>
      <c r="AG4" s="12">
        <v>2299</v>
      </c>
      <c r="AH4" s="9">
        <f aca="true" t="shared" si="14" ref="AH4:AH13">(E4+I4+Q4+Z4)/4</f>
        <v>0.01905704998725543</v>
      </c>
      <c r="AI4" s="9">
        <f aca="true" t="shared" si="15" ref="AI4:AI13">AH4/SUM(AH$2:AH$52)</f>
        <v>0.019196483241231178</v>
      </c>
      <c r="AJ4" s="9">
        <f aca="true" t="shared" si="16" ref="AJ4:AJ13">IF(AI4&gt;$D$60,AI4,$D$60)</f>
        <v>0.019196483241231178</v>
      </c>
      <c r="AK4" s="9">
        <f aca="true" t="shared" si="17" ref="AK4:AK13">AJ4/SUM(AJ$2:AJ$52)</f>
        <v>0.016765478527731723</v>
      </c>
      <c r="AL4" s="9">
        <f aca="true" t="shared" si="18" ref="AL4:AL13">IF(AK4&gt;$D$60,AK4,$D$60)</f>
        <v>0.016765478527731723</v>
      </c>
      <c r="AM4" s="9">
        <f aca="true" t="shared" si="19" ref="AM4:AM13">AL4/SUM(AL$2:AL$52)</f>
        <v>0.016183051719811537</v>
      </c>
      <c r="AN4" s="9">
        <f aca="true" t="shared" si="20" ref="AN4:AN13">IF(AM4&gt;$D$60,AM4,$D$60)</f>
        <v>0.016183051719811537</v>
      </c>
      <c r="AO4" s="9">
        <f aca="true" t="shared" si="21" ref="AO4:AO13">AN4/SUM(AN$2:AN$52)</f>
        <v>0.01601043291037329</v>
      </c>
      <c r="AP4" s="18">
        <f aca="true" t="shared" si="22" ref="AP4:AP13">ROUND(AO4*$D$62,3)</f>
        <v>2.338</v>
      </c>
      <c r="AQ4" s="22">
        <f aca="true" t="shared" si="23" ref="AQ4:AQ13">IF(AO4&gt;0.21,ROUND(0.21*$D$62+0.01,0),ROUND(AO4*$D$62+0.01,0))</f>
        <v>2</v>
      </c>
    </row>
    <row r="5" spans="1:43" ht="12.75">
      <c r="A5" s="1" t="s">
        <v>19</v>
      </c>
      <c r="B5" s="1" t="s">
        <v>83</v>
      </c>
      <c r="C5" s="35">
        <v>4</v>
      </c>
      <c r="D5" s="23">
        <f t="shared" si="6"/>
        <v>3</v>
      </c>
      <c r="E5" s="9">
        <f t="shared" si="7"/>
        <v>0.006468367729666536</v>
      </c>
      <c r="F5" s="11">
        <f t="shared" si="0"/>
        <v>2949</v>
      </c>
      <c r="G5" s="38"/>
      <c r="H5" s="10">
        <v>2949</v>
      </c>
      <c r="I5" s="9">
        <f t="shared" si="8"/>
        <v>0.030400215604365993</v>
      </c>
      <c r="J5" s="9">
        <f t="shared" si="9"/>
        <v>0.041666666666666664</v>
      </c>
      <c r="K5" s="24">
        <v>4</v>
      </c>
      <c r="L5" s="26">
        <f t="shared" si="3"/>
        <v>28.5</v>
      </c>
      <c r="M5" s="24">
        <v>0</v>
      </c>
      <c r="N5" s="24">
        <v>15.5</v>
      </c>
      <c r="O5" s="24">
        <v>0</v>
      </c>
      <c r="P5" s="24">
        <v>13</v>
      </c>
      <c r="Q5" s="9">
        <f t="shared" si="10"/>
        <v>0.057911693894906496</v>
      </c>
      <c r="R5" s="9">
        <f t="shared" si="11"/>
        <v>0.07472208441112985</v>
      </c>
      <c r="S5" s="11">
        <f t="shared" si="1"/>
        <v>802767</v>
      </c>
      <c r="T5" s="11">
        <f t="shared" si="2"/>
        <v>57648.5</v>
      </c>
      <c r="U5" s="10">
        <v>0</v>
      </c>
      <c r="V5" s="10">
        <v>708750</v>
      </c>
      <c r="W5" s="10">
        <v>0</v>
      </c>
      <c r="X5" s="10">
        <v>94017</v>
      </c>
      <c r="Y5" s="10">
        <v>57648.5</v>
      </c>
      <c r="Z5" s="9">
        <f t="shared" si="12"/>
        <v>0.017117634417711157</v>
      </c>
      <c r="AA5" s="9">
        <f t="shared" si="13"/>
        <v>0.019110307859768746</v>
      </c>
      <c r="AB5" s="14">
        <f t="shared" si="4"/>
        <v>3470</v>
      </c>
      <c r="AC5" s="14">
        <f t="shared" si="5"/>
        <v>9305</v>
      </c>
      <c r="AD5" s="10">
        <v>3470</v>
      </c>
      <c r="AE5" s="10">
        <v>9305</v>
      </c>
      <c r="AF5" s="12">
        <v>1087</v>
      </c>
      <c r="AG5" s="12">
        <v>1069</v>
      </c>
      <c r="AH5" s="9">
        <f t="shared" si="14"/>
        <v>0.02797447791166255</v>
      </c>
      <c r="AI5" s="9">
        <f t="shared" si="15"/>
        <v>0.028179156625634773</v>
      </c>
      <c r="AJ5" s="9">
        <f t="shared" si="16"/>
        <v>0.028179156625634773</v>
      </c>
      <c r="AK5" s="9">
        <f t="shared" si="17"/>
        <v>0.02461060390071577</v>
      </c>
      <c r="AL5" s="9">
        <f t="shared" si="18"/>
        <v>0.02461060390071577</v>
      </c>
      <c r="AM5" s="9">
        <f t="shared" si="19"/>
        <v>0.023755640205693745</v>
      </c>
      <c r="AN5" s="9">
        <f t="shared" si="20"/>
        <v>0.023755640205693745</v>
      </c>
      <c r="AO5" s="9">
        <f t="shared" si="21"/>
        <v>0.023502247310413667</v>
      </c>
      <c r="AP5" s="18">
        <f t="shared" si="22"/>
        <v>3.431</v>
      </c>
      <c r="AQ5" s="22">
        <f t="shared" si="23"/>
        <v>3</v>
      </c>
    </row>
    <row r="6" spans="1:43" ht="12.75">
      <c r="A6" s="1" t="s">
        <v>20</v>
      </c>
      <c r="B6" s="1" t="s">
        <v>84</v>
      </c>
      <c r="C6" s="35">
        <v>25</v>
      </c>
      <c r="D6" s="23">
        <f t="shared" si="6"/>
        <v>25</v>
      </c>
      <c r="E6" s="9">
        <f t="shared" si="7"/>
        <v>0.25231678989978307</v>
      </c>
      <c r="F6" s="11">
        <f t="shared" si="0"/>
        <v>115034</v>
      </c>
      <c r="G6" s="38">
        <v>115034</v>
      </c>
      <c r="H6" s="10">
        <v>38041</v>
      </c>
      <c r="I6" s="9">
        <f t="shared" si="8"/>
        <v>0.2470017517854737</v>
      </c>
      <c r="J6" s="9">
        <f t="shared" si="9"/>
        <v>0.3385416666666667</v>
      </c>
      <c r="K6" s="24">
        <v>32.5</v>
      </c>
      <c r="L6" s="26">
        <f t="shared" si="3"/>
        <v>112</v>
      </c>
      <c r="M6" s="24">
        <v>7</v>
      </c>
      <c r="N6" s="24">
        <v>49</v>
      </c>
      <c r="O6" s="24">
        <v>11</v>
      </c>
      <c r="P6" s="24">
        <v>45</v>
      </c>
      <c r="Q6" s="9">
        <f t="shared" si="10"/>
        <v>0.14624008933694513</v>
      </c>
      <c r="R6" s="9">
        <f t="shared" si="11"/>
        <v>0.18869011705229155</v>
      </c>
      <c r="S6" s="11">
        <f t="shared" si="1"/>
        <v>1960562</v>
      </c>
      <c r="T6" s="11">
        <f t="shared" si="2"/>
        <v>286701</v>
      </c>
      <c r="U6" s="10">
        <v>15447</v>
      </c>
      <c r="V6" s="10">
        <v>1798109</v>
      </c>
      <c r="W6" s="10">
        <v>21231</v>
      </c>
      <c r="X6" s="10">
        <v>125775</v>
      </c>
      <c r="Y6" s="10">
        <v>286701</v>
      </c>
      <c r="Z6" s="9">
        <f t="shared" si="12"/>
        <v>0.16748461928133587</v>
      </c>
      <c r="AA6" s="9">
        <f t="shared" si="13"/>
        <v>0.18698159793217856</v>
      </c>
      <c r="AB6" s="14">
        <f t="shared" si="4"/>
        <v>38774</v>
      </c>
      <c r="AC6" s="14">
        <f t="shared" si="5"/>
        <v>85638</v>
      </c>
      <c r="AD6" s="10">
        <v>38774</v>
      </c>
      <c r="AE6" s="10">
        <v>85638</v>
      </c>
      <c r="AF6" s="12">
        <v>13562</v>
      </c>
      <c r="AG6" s="12">
        <v>13038</v>
      </c>
      <c r="AH6" s="9">
        <f t="shared" si="14"/>
        <v>0.20326081257588444</v>
      </c>
      <c r="AI6" s="9">
        <f t="shared" si="15"/>
        <v>0.20474799535192606</v>
      </c>
      <c r="AJ6" s="9">
        <f t="shared" si="16"/>
        <v>0.20474799535192606</v>
      </c>
      <c r="AK6" s="9">
        <f t="shared" si="17"/>
        <v>0.17881911371640763</v>
      </c>
      <c r="AL6" s="9">
        <f t="shared" si="18"/>
        <v>0.17881911371640763</v>
      </c>
      <c r="AM6" s="9">
        <f t="shared" si="19"/>
        <v>0.17260700080685412</v>
      </c>
      <c r="AN6" s="9">
        <f t="shared" si="20"/>
        <v>0.17260700080685412</v>
      </c>
      <c r="AO6" s="9">
        <f t="shared" si="21"/>
        <v>0.17076586382627398</v>
      </c>
      <c r="AP6" s="18">
        <f t="shared" si="22"/>
        <v>24.932</v>
      </c>
      <c r="AQ6" s="22">
        <f t="shared" si="23"/>
        <v>25</v>
      </c>
    </row>
    <row r="7" spans="1:43" ht="12.75">
      <c r="A7" s="1" t="s">
        <v>21</v>
      </c>
      <c r="B7" s="1" t="s">
        <v>85</v>
      </c>
      <c r="C7" s="35">
        <v>3</v>
      </c>
      <c r="D7" s="23">
        <f t="shared" si="6"/>
        <v>2</v>
      </c>
      <c r="E7" s="9">
        <f t="shared" si="7"/>
        <v>0.02162702808223535</v>
      </c>
      <c r="F7" s="11">
        <f t="shared" si="0"/>
        <v>9860</v>
      </c>
      <c r="G7" s="38">
        <v>9860</v>
      </c>
      <c r="H7" s="10">
        <v>5187</v>
      </c>
      <c r="I7" s="9">
        <f t="shared" si="8"/>
        <v>0.015200107802182996</v>
      </c>
      <c r="J7" s="9">
        <f t="shared" si="9"/>
        <v>0.020833333333333332</v>
      </c>
      <c r="K7" s="24">
        <v>2</v>
      </c>
      <c r="L7" s="26">
        <f t="shared" si="3"/>
        <v>14.5</v>
      </c>
      <c r="M7" s="24">
        <v>3</v>
      </c>
      <c r="N7" s="24">
        <v>2.5</v>
      </c>
      <c r="O7" s="24">
        <v>1</v>
      </c>
      <c r="P7" s="24">
        <v>8</v>
      </c>
      <c r="Q7" s="9">
        <f t="shared" si="10"/>
        <v>0.019774733200842304</v>
      </c>
      <c r="R7" s="9">
        <f t="shared" si="11"/>
        <v>0.025514869002491235</v>
      </c>
      <c r="S7" s="11">
        <f t="shared" si="1"/>
        <v>93202</v>
      </c>
      <c r="T7" s="11">
        <f t="shared" si="2"/>
        <v>38768</v>
      </c>
      <c r="U7" s="10">
        <v>1687</v>
      </c>
      <c r="V7" s="10">
        <v>41733</v>
      </c>
      <c r="W7" s="10">
        <v>206</v>
      </c>
      <c r="X7" s="10">
        <v>49576</v>
      </c>
      <c r="Y7" s="10">
        <v>38768</v>
      </c>
      <c r="Z7" s="9">
        <f t="shared" si="12"/>
        <v>0.013811843010013473</v>
      </c>
      <c r="AA7" s="9">
        <f t="shared" si="13"/>
        <v>0.01541968741656569</v>
      </c>
      <c r="AB7" s="14">
        <f t="shared" si="4"/>
        <v>2822</v>
      </c>
      <c r="AC7" s="14">
        <f t="shared" si="5"/>
        <v>7508</v>
      </c>
      <c r="AD7" s="10">
        <v>2822</v>
      </c>
      <c r="AE7" s="10">
        <v>7508</v>
      </c>
      <c r="AF7" s="12">
        <v>2401</v>
      </c>
      <c r="AG7" s="12">
        <v>2569</v>
      </c>
      <c r="AH7" s="9">
        <f t="shared" si="14"/>
        <v>0.01760342802381853</v>
      </c>
      <c r="AI7" s="9">
        <f t="shared" si="15"/>
        <v>0.01773222567361902</v>
      </c>
      <c r="AJ7" s="9">
        <f t="shared" si="16"/>
        <v>0.01773222567361902</v>
      </c>
      <c r="AK7" s="9">
        <f t="shared" si="17"/>
        <v>0.015486651645725399</v>
      </c>
      <c r="AL7" s="9">
        <f t="shared" si="18"/>
        <v>0.015486651645725399</v>
      </c>
      <c r="AM7" s="9">
        <f t="shared" si="19"/>
        <v>0.014948650832418933</v>
      </c>
      <c r="AN7" s="9">
        <f t="shared" si="20"/>
        <v>0.014948650832418933</v>
      </c>
      <c r="AO7" s="9">
        <f t="shared" si="21"/>
        <v>0.014789198934589227</v>
      </c>
      <c r="AP7" s="18">
        <f t="shared" si="22"/>
        <v>2.159</v>
      </c>
      <c r="AQ7" s="22">
        <f t="shared" si="23"/>
        <v>2</v>
      </c>
    </row>
    <row r="8" spans="1:43" ht="12.75">
      <c r="A8" s="1" t="s">
        <v>22</v>
      </c>
      <c r="B8" s="1" t="s">
        <v>86</v>
      </c>
      <c r="C8" s="35">
        <v>4</v>
      </c>
      <c r="D8" s="23">
        <f t="shared" si="6"/>
        <v>3</v>
      </c>
      <c r="E8" s="9">
        <f t="shared" si="7"/>
        <v>0.007874343896067434</v>
      </c>
      <c r="F8" s="11">
        <f t="shared" si="0"/>
        <v>3590</v>
      </c>
      <c r="G8" s="38">
        <v>1816</v>
      </c>
      <c r="H8" s="10">
        <v>3590</v>
      </c>
      <c r="I8" s="9">
        <f t="shared" si="8"/>
        <v>0.05950680501280153</v>
      </c>
      <c r="J8" s="9">
        <f t="shared" si="9"/>
        <v>0.08156028368794327</v>
      </c>
      <c r="K8" s="24">
        <v>2</v>
      </c>
      <c r="L8" s="26">
        <f t="shared" si="3"/>
        <v>69</v>
      </c>
      <c r="M8" s="24">
        <v>17</v>
      </c>
      <c r="N8" s="24">
        <v>19</v>
      </c>
      <c r="O8" s="24">
        <v>17</v>
      </c>
      <c r="P8" s="24">
        <v>16</v>
      </c>
      <c r="Q8" s="9">
        <f t="shared" si="10"/>
        <v>0.015179433690772445</v>
      </c>
      <c r="R8" s="9">
        <f t="shared" si="11"/>
        <v>0.019585663089278185</v>
      </c>
      <c r="S8" s="11">
        <f t="shared" si="1"/>
        <v>131418</v>
      </c>
      <c r="T8" s="11">
        <f t="shared" si="2"/>
        <v>29759</v>
      </c>
      <c r="U8" s="10">
        <v>12245</v>
      </c>
      <c r="V8" s="10">
        <v>83430</v>
      </c>
      <c r="W8" s="10">
        <v>10595</v>
      </c>
      <c r="X8" s="10">
        <v>25148</v>
      </c>
      <c r="Y8" s="10">
        <v>29759</v>
      </c>
      <c r="Z8" s="9">
        <f t="shared" si="12"/>
        <v>0.007114230359425392</v>
      </c>
      <c r="AA8" s="9">
        <f t="shared" si="13"/>
        <v>0.007942401913506423</v>
      </c>
      <c r="AB8" s="14">
        <f t="shared" si="4"/>
        <v>1647</v>
      </c>
      <c r="AC8" s="14">
        <f t="shared" si="5"/>
        <v>1558</v>
      </c>
      <c r="AD8" s="10">
        <v>90</v>
      </c>
      <c r="AE8" s="10">
        <v>863</v>
      </c>
      <c r="AF8" s="12">
        <v>1647</v>
      </c>
      <c r="AG8" s="12">
        <v>1558</v>
      </c>
      <c r="AH8" s="9">
        <f t="shared" si="14"/>
        <v>0.022418703239766698</v>
      </c>
      <c r="AI8" s="9">
        <f t="shared" si="15"/>
        <v>0.02258273244390521</v>
      </c>
      <c r="AJ8" s="9">
        <f t="shared" si="16"/>
        <v>0.02258273244390521</v>
      </c>
      <c r="AK8" s="9">
        <f t="shared" si="17"/>
        <v>0.01972289982118209</v>
      </c>
      <c r="AL8" s="9">
        <f t="shared" si="18"/>
        <v>0.01972289982118209</v>
      </c>
      <c r="AM8" s="9">
        <f t="shared" si="19"/>
        <v>0.019037733241130117</v>
      </c>
      <c r="AN8" s="9">
        <f t="shared" si="20"/>
        <v>0.019037733241130117</v>
      </c>
      <c r="AO8" s="9">
        <f t="shared" si="21"/>
        <v>0.018834664567595336</v>
      </c>
      <c r="AP8" s="18">
        <f t="shared" si="22"/>
        <v>2.75</v>
      </c>
      <c r="AQ8" s="22">
        <f t="shared" si="23"/>
        <v>3</v>
      </c>
    </row>
    <row r="9" spans="1:43" ht="12.75">
      <c r="A9" s="1" t="s">
        <v>23</v>
      </c>
      <c r="B9" s="1" t="s">
        <v>87</v>
      </c>
      <c r="C9" s="35">
        <v>2</v>
      </c>
      <c r="D9" s="23">
        <f t="shared" si="6"/>
        <v>2</v>
      </c>
      <c r="E9" s="9">
        <f t="shared" si="7"/>
        <v>0.0020113574798590076</v>
      </c>
      <c r="F9" s="11">
        <f t="shared" si="0"/>
        <v>917</v>
      </c>
      <c r="G9" s="38">
        <v>566</v>
      </c>
      <c r="H9" s="10">
        <v>917</v>
      </c>
      <c r="I9" s="9">
        <f t="shared" si="8"/>
        <v>0.0025872523918609356</v>
      </c>
      <c r="J9" s="9">
        <f t="shared" si="9"/>
        <v>0.0035460992907801418</v>
      </c>
      <c r="K9" s="24">
        <v>0</v>
      </c>
      <c r="L9" s="26">
        <f t="shared" si="3"/>
        <v>3</v>
      </c>
      <c r="M9" s="24">
        <v>0</v>
      </c>
      <c r="N9" s="24">
        <v>0</v>
      </c>
      <c r="O9" s="24">
        <v>0</v>
      </c>
      <c r="P9" s="24">
        <v>3</v>
      </c>
      <c r="Q9" s="9">
        <f t="shared" si="10"/>
        <v>0.002255568257689968</v>
      </c>
      <c r="R9" s="9">
        <f t="shared" si="11"/>
        <v>0.0029103061991595193</v>
      </c>
      <c r="S9" s="11">
        <f t="shared" si="1"/>
        <v>11877</v>
      </c>
      <c r="T9" s="11">
        <f t="shared" si="2"/>
        <v>4422</v>
      </c>
      <c r="U9" s="10">
        <v>0</v>
      </c>
      <c r="V9" s="10">
        <v>0</v>
      </c>
      <c r="W9" s="10">
        <v>0</v>
      </c>
      <c r="X9" s="10">
        <v>11877</v>
      </c>
      <c r="Y9" s="10">
        <v>4422</v>
      </c>
      <c r="Z9" s="9">
        <f t="shared" si="12"/>
        <v>0.0035688566115378447</v>
      </c>
      <c r="AA9" s="9">
        <f t="shared" si="13"/>
        <v>0.003984309215255386</v>
      </c>
      <c r="AB9" s="14">
        <f t="shared" si="4"/>
        <v>412</v>
      </c>
      <c r="AC9" s="14">
        <f t="shared" si="5"/>
        <v>1940</v>
      </c>
      <c r="AD9" s="10">
        <v>385</v>
      </c>
      <c r="AE9" s="10">
        <v>1940</v>
      </c>
      <c r="AF9" s="12">
        <v>412</v>
      </c>
      <c r="AG9" s="12">
        <v>413</v>
      </c>
      <c r="AH9" s="9">
        <f t="shared" si="14"/>
        <v>0.002605758685236939</v>
      </c>
      <c r="AI9" s="9">
        <f t="shared" si="15"/>
        <v>0.0026248240396753823</v>
      </c>
      <c r="AJ9" s="9">
        <f t="shared" si="16"/>
        <v>0.0136986301369863</v>
      </c>
      <c r="AK9" s="9">
        <f t="shared" si="17"/>
        <v>0.011963862679165023</v>
      </c>
      <c r="AL9" s="9">
        <f t="shared" si="18"/>
        <v>0.0136986301369863</v>
      </c>
      <c r="AM9" s="9">
        <f t="shared" si="19"/>
        <v>0.013222744559943744</v>
      </c>
      <c r="AN9" s="9">
        <f t="shared" si="20"/>
        <v>0.0136986301369863</v>
      </c>
      <c r="AO9" s="9">
        <f t="shared" si="21"/>
        <v>0.013552511761656222</v>
      </c>
      <c r="AP9" s="18">
        <f t="shared" si="22"/>
        <v>1.979</v>
      </c>
      <c r="AQ9" s="22">
        <f t="shared" si="23"/>
        <v>2</v>
      </c>
    </row>
    <row r="10" spans="1:43" ht="12.75">
      <c r="A10" s="1" t="s">
        <v>24</v>
      </c>
      <c r="B10" s="1" t="s">
        <v>88</v>
      </c>
      <c r="C10" s="35">
        <v>2</v>
      </c>
      <c r="D10" s="23">
        <f t="shared" si="6"/>
        <v>2</v>
      </c>
      <c r="E10" s="9">
        <f t="shared" si="7"/>
        <v>0.009479920423065029</v>
      </c>
      <c r="F10" s="11">
        <f t="shared" si="0"/>
        <v>4322</v>
      </c>
      <c r="G10" s="38">
        <v>4322</v>
      </c>
      <c r="H10" s="10">
        <v>632</v>
      </c>
      <c r="I10" s="9">
        <f t="shared" si="8"/>
        <v>0.022800161703274494</v>
      </c>
      <c r="J10" s="9">
        <f t="shared" si="9"/>
        <v>0.03125</v>
      </c>
      <c r="K10" s="24">
        <v>3</v>
      </c>
      <c r="L10" s="26">
        <f t="shared" si="3"/>
        <v>23.5</v>
      </c>
      <c r="M10" s="24">
        <v>0</v>
      </c>
      <c r="N10" s="24">
        <v>13.5</v>
      </c>
      <c r="O10" s="24">
        <v>1</v>
      </c>
      <c r="P10" s="24">
        <v>9</v>
      </c>
      <c r="Q10" s="9">
        <f t="shared" si="10"/>
        <v>0.011630815787391825</v>
      </c>
      <c r="R10" s="9">
        <f t="shared" si="11"/>
        <v>0.015006965615837937</v>
      </c>
      <c r="S10" s="11">
        <f t="shared" si="1"/>
        <v>140309</v>
      </c>
      <c r="T10" s="11">
        <f t="shared" si="2"/>
        <v>22802</v>
      </c>
      <c r="U10" s="10">
        <v>0</v>
      </c>
      <c r="V10" s="10">
        <v>43692</v>
      </c>
      <c r="W10" s="10">
        <v>610</v>
      </c>
      <c r="X10" s="10">
        <v>96007</v>
      </c>
      <c r="Y10" s="10">
        <v>22802</v>
      </c>
      <c r="Z10" s="9">
        <f t="shared" si="12"/>
        <v>0.004521778119154651</v>
      </c>
      <c r="AA10" s="9">
        <f t="shared" si="13"/>
        <v>0.005048160851081309</v>
      </c>
      <c r="AB10" s="14">
        <f t="shared" si="4"/>
        <v>590</v>
      </c>
      <c r="AC10" s="14">
        <f t="shared" si="5"/>
        <v>2458</v>
      </c>
      <c r="AD10" s="10">
        <v>590</v>
      </c>
      <c r="AE10" s="10">
        <v>2458</v>
      </c>
      <c r="AF10" s="12">
        <v>266</v>
      </c>
      <c r="AG10" s="12">
        <v>293</v>
      </c>
      <c r="AH10" s="9">
        <f t="shared" si="14"/>
        <v>0.012108169008221498</v>
      </c>
      <c r="AI10" s="9">
        <f t="shared" si="15"/>
        <v>0.012196759918442844</v>
      </c>
      <c r="AJ10" s="9">
        <f t="shared" si="16"/>
        <v>0.0136986301369863</v>
      </c>
      <c r="AK10" s="9">
        <f t="shared" si="17"/>
        <v>0.011963862679165023</v>
      </c>
      <c r="AL10" s="9">
        <f t="shared" si="18"/>
        <v>0.0136986301369863</v>
      </c>
      <c r="AM10" s="9">
        <f t="shared" si="19"/>
        <v>0.013222744559943744</v>
      </c>
      <c r="AN10" s="9">
        <f t="shared" si="20"/>
        <v>0.0136986301369863</v>
      </c>
      <c r="AO10" s="9">
        <f t="shared" si="21"/>
        <v>0.013552511761656222</v>
      </c>
      <c r="AP10" s="18">
        <f t="shared" si="22"/>
        <v>1.979</v>
      </c>
      <c r="AQ10" s="22">
        <f t="shared" si="23"/>
        <v>2</v>
      </c>
    </row>
    <row r="11" spans="1:43" ht="12.75">
      <c r="A11" s="1" t="s">
        <v>25</v>
      </c>
      <c r="B11" s="1" t="s">
        <v>89</v>
      </c>
      <c r="C11" s="35">
        <v>3</v>
      </c>
      <c r="D11" s="23">
        <f t="shared" si="6"/>
        <v>3</v>
      </c>
      <c r="E11" s="9">
        <f t="shared" si="7"/>
        <v>0.042370111710399616</v>
      </c>
      <c r="F11" s="11">
        <f t="shared" si="0"/>
        <v>19317</v>
      </c>
      <c r="G11" s="38">
        <v>5705</v>
      </c>
      <c r="H11" s="10">
        <v>19317</v>
      </c>
      <c r="I11" s="9">
        <f t="shared" si="8"/>
        <v>0.007600053901091498</v>
      </c>
      <c r="J11" s="9">
        <f t="shared" si="9"/>
        <v>0.010416666666666666</v>
      </c>
      <c r="K11" s="24">
        <v>1</v>
      </c>
      <c r="L11" s="26">
        <f t="shared" si="3"/>
        <v>7.5</v>
      </c>
      <c r="M11" s="24">
        <v>1.5</v>
      </c>
      <c r="N11" s="24">
        <v>3</v>
      </c>
      <c r="O11" s="24">
        <v>0</v>
      </c>
      <c r="P11" s="24">
        <v>3</v>
      </c>
      <c r="Q11" s="9">
        <f t="shared" si="10"/>
        <v>0.00822050899291125</v>
      </c>
      <c r="R11" s="9">
        <f t="shared" si="11"/>
        <v>0.010606727684143802</v>
      </c>
      <c r="S11" s="11">
        <f t="shared" si="1"/>
        <v>113952</v>
      </c>
      <c r="T11" s="11">
        <f t="shared" si="2"/>
        <v>5123.75</v>
      </c>
      <c r="U11" s="10">
        <v>238</v>
      </c>
      <c r="V11" s="10">
        <v>82767</v>
      </c>
      <c r="W11" s="10">
        <v>0</v>
      </c>
      <c r="X11" s="10">
        <v>30947</v>
      </c>
      <c r="Y11" s="10">
        <v>5123.75</v>
      </c>
      <c r="Z11" s="9">
        <f t="shared" si="12"/>
        <v>0.03624499510985942</v>
      </c>
      <c r="AA11" s="9">
        <f t="shared" si="13"/>
        <v>0.04046429535897535</v>
      </c>
      <c r="AB11" s="14">
        <f t="shared" si="4"/>
        <v>8391</v>
      </c>
      <c r="AC11" s="14">
        <f t="shared" si="5"/>
        <v>8947</v>
      </c>
      <c r="AD11" s="10">
        <v>2887</v>
      </c>
      <c r="AE11" s="10">
        <v>8947</v>
      </c>
      <c r="AF11" s="12">
        <v>8391</v>
      </c>
      <c r="AG11" s="12">
        <v>8474</v>
      </c>
      <c r="AH11" s="9">
        <f t="shared" si="14"/>
        <v>0.023608917428565447</v>
      </c>
      <c r="AI11" s="9">
        <f t="shared" si="15"/>
        <v>0.02378165498144541</v>
      </c>
      <c r="AJ11" s="9">
        <f t="shared" si="16"/>
        <v>0.02378165498144541</v>
      </c>
      <c r="AK11" s="9">
        <f t="shared" si="17"/>
        <v>0.020769993177134443</v>
      </c>
      <c r="AL11" s="9">
        <f t="shared" si="18"/>
        <v>0.020769993177134443</v>
      </c>
      <c r="AM11" s="9">
        <f t="shared" si="19"/>
        <v>0.02004845094339069</v>
      </c>
      <c r="AN11" s="9">
        <f t="shared" si="20"/>
        <v>0.02004845094339069</v>
      </c>
      <c r="AO11" s="9">
        <f t="shared" si="21"/>
        <v>0.01983460130657018</v>
      </c>
      <c r="AP11" s="18">
        <f t="shared" si="22"/>
        <v>2.896</v>
      </c>
      <c r="AQ11" s="22">
        <f t="shared" si="23"/>
        <v>3</v>
      </c>
    </row>
    <row r="12" spans="1:43" ht="12.75">
      <c r="A12" s="1" t="s">
        <v>26</v>
      </c>
      <c r="B12" s="1" t="s">
        <v>90</v>
      </c>
      <c r="C12" s="35">
        <v>2</v>
      </c>
      <c r="D12" s="23">
        <f t="shared" si="6"/>
        <v>2</v>
      </c>
      <c r="E12" s="9">
        <f t="shared" si="7"/>
        <v>0.021756439305039798</v>
      </c>
      <c r="F12" s="11">
        <f t="shared" si="0"/>
        <v>9919</v>
      </c>
      <c r="G12" s="38"/>
      <c r="H12" s="10">
        <v>9919</v>
      </c>
      <c r="I12" s="9">
        <f t="shared" si="8"/>
        <v>0.0008624174639536452</v>
      </c>
      <c r="J12" s="9">
        <f t="shared" si="9"/>
        <v>0.001182033096926714</v>
      </c>
      <c r="K12" s="24">
        <v>0</v>
      </c>
      <c r="L12" s="26">
        <f t="shared" si="3"/>
        <v>1</v>
      </c>
      <c r="M12" s="24">
        <v>0</v>
      </c>
      <c r="N12" s="24">
        <v>0</v>
      </c>
      <c r="O12" s="24">
        <v>0</v>
      </c>
      <c r="P12" s="24">
        <v>1</v>
      </c>
      <c r="Q12" s="9">
        <f t="shared" si="10"/>
        <v>9.334929300782044E-05</v>
      </c>
      <c r="R12" s="9">
        <f t="shared" si="11"/>
        <v>0.00012044637762638725</v>
      </c>
      <c r="S12" s="11">
        <f t="shared" si="1"/>
        <v>1294</v>
      </c>
      <c r="T12" s="11">
        <f t="shared" si="2"/>
        <v>0</v>
      </c>
      <c r="U12" s="10">
        <v>0</v>
      </c>
      <c r="V12" s="10">
        <v>0</v>
      </c>
      <c r="W12" s="10">
        <v>0</v>
      </c>
      <c r="X12" s="10">
        <v>1294</v>
      </c>
      <c r="Y12" s="10">
        <v>0</v>
      </c>
      <c r="Z12" s="9">
        <f t="shared" si="12"/>
        <v>0.016949751020270337</v>
      </c>
      <c r="AA12" s="9">
        <f t="shared" si="13"/>
        <v>0.018922881061687435</v>
      </c>
      <c r="AB12" s="14">
        <f t="shared" si="4"/>
        <v>3924</v>
      </c>
      <c r="AC12" s="14">
        <f t="shared" si="5"/>
        <v>3900</v>
      </c>
      <c r="AD12" s="10">
        <v>250</v>
      </c>
      <c r="AE12" s="10">
        <v>1516</v>
      </c>
      <c r="AF12" s="12">
        <v>3924</v>
      </c>
      <c r="AG12" s="12">
        <v>3900</v>
      </c>
      <c r="AH12" s="9">
        <f t="shared" si="14"/>
        <v>0.0099154892705679</v>
      </c>
      <c r="AI12" s="9">
        <f t="shared" si="15"/>
        <v>0.009988037169360288</v>
      </c>
      <c r="AJ12" s="9">
        <f t="shared" si="16"/>
        <v>0.0136986301369863</v>
      </c>
      <c r="AK12" s="9">
        <f t="shared" si="17"/>
        <v>0.011963862679165023</v>
      </c>
      <c r="AL12" s="9">
        <f t="shared" si="18"/>
        <v>0.0136986301369863</v>
      </c>
      <c r="AM12" s="9">
        <f t="shared" si="19"/>
        <v>0.013222744559943744</v>
      </c>
      <c r="AN12" s="9">
        <f t="shared" si="20"/>
        <v>0.0136986301369863</v>
      </c>
      <c r="AO12" s="9">
        <f t="shared" si="21"/>
        <v>0.013552511761656222</v>
      </c>
      <c r="AP12" s="18">
        <f t="shared" si="22"/>
        <v>1.979</v>
      </c>
      <c r="AQ12" s="22">
        <f t="shared" si="23"/>
        <v>2</v>
      </c>
    </row>
    <row r="13" spans="1:43" ht="12.75">
      <c r="A13" s="1" t="s">
        <v>27</v>
      </c>
      <c r="B13" s="1" t="s">
        <v>91</v>
      </c>
      <c r="C13" s="35">
        <v>2</v>
      </c>
      <c r="D13" s="23">
        <f t="shared" si="6"/>
        <v>2</v>
      </c>
      <c r="E13" s="9">
        <f t="shared" si="7"/>
        <v>0.0030532274939626377</v>
      </c>
      <c r="F13" s="11">
        <f t="shared" si="0"/>
        <v>1392</v>
      </c>
      <c r="G13" s="38"/>
      <c r="H13" s="10">
        <v>1392</v>
      </c>
      <c r="I13" s="9">
        <f t="shared" si="8"/>
        <v>0.0025872523918609356</v>
      </c>
      <c r="J13" s="9">
        <f t="shared" si="9"/>
        <v>0.0035460992907801418</v>
      </c>
      <c r="K13" s="24">
        <v>0</v>
      </c>
      <c r="L13" s="26">
        <f t="shared" si="3"/>
        <v>3</v>
      </c>
      <c r="M13" s="24">
        <v>0</v>
      </c>
      <c r="N13" s="24">
        <v>1</v>
      </c>
      <c r="O13" s="24">
        <v>0</v>
      </c>
      <c r="P13" s="24">
        <v>2</v>
      </c>
      <c r="Q13" s="9">
        <f t="shared" si="10"/>
        <v>0.003959231301716311</v>
      </c>
      <c r="R13" s="9">
        <f t="shared" si="11"/>
        <v>0.005108502197620123</v>
      </c>
      <c r="S13" s="11">
        <f t="shared" si="1"/>
        <v>15734</v>
      </c>
      <c r="T13" s="11">
        <f t="shared" si="2"/>
        <v>7762</v>
      </c>
      <c r="U13" s="10">
        <v>0</v>
      </c>
      <c r="V13" s="10">
        <v>7762</v>
      </c>
      <c r="W13" s="10">
        <v>0</v>
      </c>
      <c r="X13" s="10">
        <v>7972</v>
      </c>
      <c r="Y13" s="10">
        <v>7762</v>
      </c>
      <c r="Z13" s="9">
        <f t="shared" si="12"/>
        <v>0.0058573399232662365</v>
      </c>
      <c r="AA13" s="9">
        <f t="shared" si="13"/>
        <v>0.006539196155346984</v>
      </c>
      <c r="AB13" s="14">
        <f t="shared" si="4"/>
        <v>979</v>
      </c>
      <c r="AC13" s="14">
        <f t="shared" si="5"/>
        <v>3184</v>
      </c>
      <c r="AD13" s="10">
        <v>979</v>
      </c>
      <c r="AE13" s="10">
        <v>3184</v>
      </c>
      <c r="AF13" s="12">
        <v>454</v>
      </c>
      <c r="AG13" s="12">
        <v>434</v>
      </c>
      <c r="AH13" s="9">
        <f t="shared" si="14"/>
        <v>0.00386426277770153</v>
      </c>
      <c r="AI13" s="9">
        <f t="shared" si="15"/>
        <v>0.0038925361323746102</v>
      </c>
      <c r="AJ13" s="9">
        <f t="shared" si="16"/>
        <v>0.0136986301369863</v>
      </c>
      <c r="AK13" s="9">
        <f t="shared" si="17"/>
        <v>0.011963862679165023</v>
      </c>
      <c r="AL13" s="9">
        <f t="shared" si="18"/>
        <v>0.0136986301369863</v>
      </c>
      <c r="AM13" s="9">
        <f t="shared" si="19"/>
        <v>0.013222744559943744</v>
      </c>
      <c r="AN13" s="9">
        <f t="shared" si="20"/>
        <v>0.0136986301369863</v>
      </c>
      <c r="AO13" s="9">
        <f t="shared" si="21"/>
        <v>0.013552511761656222</v>
      </c>
      <c r="AP13" s="18">
        <f t="shared" si="22"/>
        <v>1.979</v>
      </c>
      <c r="AQ13" s="22">
        <f t="shared" si="23"/>
        <v>2</v>
      </c>
    </row>
    <row r="14" spans="1:43" ht="12.75">
      <c r="A14" s="1" t="s">
        <v>71</v>
      </c>
      <c r="B14" s="1" t="s">
        <v>92</v>
      </c>
      <c r="C14" s="35"/>
      <c r="D14" s="23"/>
      <c r="E14" s="9"/>
      <c r="F14" s="11">
        <f t="shared" si="0"/>
        <v>1595</v>
      </c>
      <c r="G14" s="38"/>
      <c r="H14" s="10">
        <v>1595</v>
      </c>
      <c r="I14" s="9"/>
      <c r="J14" s="9"/>
      <c r="K14" s="24">
        <v>0</v>
      </c>
      <c r="L14" s="26">
        <f t="shared" si="3"/>
        <v>0</v>
      </c>
      <c r="M14" s="24">
        <v>0</v>
      </c>
      <c r="N14" s="24">
        <v>0</v>
      </c>
      <c r="O14" s="24">
        <v>0</v>
      </c>
      <c r="P14" s="24">
        <v>0</v>
      </c>
      <c r="Q14" s="9"/>
      <c r="R14" s="9"/>
      <c r="S14" s="11">
        <f t="shared" si="1"/>
        <v>0</v>
      </c>
      <c r="T14" s="11">
        <f t="shared" si="2"/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9"/>
      <c r="AA14" s="9"/>
      <c r="AB14" s="14">
        <f t="shared" si="4"/>
        <v>655</v>
      </c>
      <c r="AC14" s="14">
        <f t="shared" si="5"/>
        <v>4402</v>
      </c>
      <c r="AD14" s="10">
        <v>39</v>
      </c>
      <c r="AE14" s="10">
        <v>4402</v>
      </c>
      <c r="AF14" s="12">
        <v>655</v>
      </c>
      <c r="AG14" s="12">
        <v>652</v>
      </c>
      <c r="AH14" s="9"/>
      <c r="AI14" s="9"/>
      <c r="AJ14" s="9"/>
      <c r="AK14" s="9"/>
      <c r="AL14" s="9"/>
      <c r="AM14" s="9"/>
      <c r="AN14" s="9"/>
      <c r="AO14" s="9"/>
      <c r="AP14" s="18"/>
      <c r="AQ14" s="22"/>
    </row>
    <row r="15" spans="1:43" ht="12.75">
      <c r="A15" s="1" t="s">
        <v>28</v>
      </c>
      <c r="B15" s="1" t="s">
        <v>93</v>
      </c>
      <c r="C15" s="35">
        <v>12</v>
      </c>
      <c r="D15" s="23">
        <f t="shared" si="6"/>
        <v>9</v>
      </c>
      <c r="E15" s="9">
        <f>F15/SUM(F$2:F$52)</f>
        <v>0.028240160908598388</v>
      </c>
      <c r="F15" s="11">
        <f t="shared" si="0"/>
        <v>12875</v>
      </c>
      <c r="G15" s="38"/>
      <c r="H15" s="10">
        <v>12875</v>
      </c>
      <c r="I15" s="9">
        <f>J15/SUM(J$2:J$52)</f>
        <v>0.08710416385931817</v>
      </c>
      <c r="J15" s="9">
        <f>MAX(K15/SUM(K$2:K$52),L15/SUM(L$2:L$52))</f>
        <v>0.11938534278959811</v>
      </c>
      <c r="K15" s="24">
        <v>8</v>
      </c>
      <c r="L15" s="26">
        <f t="shared" si="3"/>
        <v>101</v>
      </c>
      <c r="M15" s="24">
        <v>27</v>
      </c>
      <c r="N15" s="24">
        <v>54</v>
      </c>
      <c r="O15" s="24">
        <v>14</v>
      </c>
      <c r="P15" s="24">
        <v>6</v>
      </c>
      <c r="Q15" s="9">
        <f>R15/SUM(R$2:R$52)</f>
        <v>0.1229090608257644</v>
      </c>
      <c r="R15" s="9">
        <f>MAX(S15/SUM(S$2:S$52),T15/SUM(T$2:T$52))</f>
        <v>0.15858664460034422</v>
      </c>
      <c r="S15" s="11">
        <f t="shared" si="1"/>
        <v>1703755</v>
      </c>
      <c r="T15" s="11">
        <f t="shared" si="2"/>
        <v>117914</v>
      </c>
      <c r="U15" s="10">
        <v>27135</v>
      </c>
      <c r="V15" s="10">
        <v>1403435</v>
      </c>
      <c r="W15" s="10">
        <v>10420</v>
      </c>
      <c r="X15" s="10">
        <v>262765</v>
      </c>
      <c r="Y15" s="10">
        <v>117914</v>
      </c>
      <c r="Z15" s="9">
        <f>AA15/SUM(AA$2:AA$52)</f>
        <v>0.05559689923396739</v>
      </c>
      <c r="AA15" s="9">
        <f>MAX(AB15/SUM(AB$2:AB$52),AC15/SUM(AC$2:AC$52))</f>
        <v>0.06206896551724138</v>
      </c>
      <c r="AB15" s="14">
        <f t="shared" si="4"/>
        <v>11838</v>
      </c>
      <c r="AC15" s="14">
        <f t="shared" si="5"/>
        <v>30222</v>
      </c>
      <c r="AD15" s="10">
        <v>11838</v>
      </c>
      <c r="AE15" s="10">
        <v>30222</v>
      </c>
      <c r="AF15" s="12">
        <v>5523</v>
      </c>
      <c r="AG15" s="12">
        <v>5242</v>
      </c>
      <c r="AH15" s="9">
        <f>(E15+I15+Q15+Z15)/4</f>
        <v>0.07346257120691209</v>
      </c>
      <c r="AI15" s="9">
        <f>AH15/SUM(AH$2:AH$52)</f>
        <v>0.07400006915941025</v>
      </c>
      <c r="AJ15" s="9">
        <f>IF(AI15&gt;$D$60,AI15,$D$60)</f>
        <v>0.07400006915941025</v>
      </c>
      <c r="AK15" s="9">
        <f>AJ15/SUM(AJ$2:AJ$52)</f>
        <v>0.06462884659404863</v>
      </c>
      <c r="AL15" s="9">
        <f>IF(AK15&gt;$D$60,AK15,$D$60)</f>
        <v>0.06462884659404863</v>
      </c>
      <c r="AM15" s="9">
        <f>AL15/SUM(AL$2:AL$52)</f>
        <v>0.06238366326933337</v>
      </c>
      <c r="AN15" s="9">
        <f>IF(AM15&gt;$D$60,AM15,$D$60)</f>
        <v>0.06238366326933337</v>
      </c>
      <c r="AO15" s="9">
        <f>AN15/SUM(AN$2:AN$52)</f>
        <v>0.06171823910407745</v>
      </c>
      <c r="AP15" s="18">
        <f>ROUND(AO15*$D$62,3)</f>
        <v>9.011</v>
      </c>
      <c r="AQ15" s="22">
        <f>IF(AO15&gt;0.21,ROUND(0.21*$D$62+0.01,0),ROUND(AO15*$D$62+0.01,0))</f>
        <v>9</v>
      </c>
    </row>
    <row r="16" spans="1:43" ht="12.75">
      <c r="A16" s="1" t="s">
        <v>29</v>
      </c>
      <c r="B16" s="1" t="s">
        <v>94</v>
      </c>
      <c r="C16" s="35">
        <v>2</v>
      </c>
      <c r="D16" s="23">
        <f t="shared" si="6"/>
        <v>2</v>
      </c>
      <c r="E16" s="9">
        <f>F16/SUM(F$2:F$52)</f>
        <v>0.014338324804621955</v>
      </c>
      <c r="F16" s="11">
        <f t="shared" si="0"/>
        <v>6537</v>
      </c>
      <c r="G16" s="38"/>
      <c r="H16" s="10">
        <v>6537</v>
      </c>
      <c r="I16" s="9">
        <f>J16/SUM(J$2:J$52)</f>
        <v>0.0008624174639536452</v>
      </c>
      <c r="J16" s="9">
        <f>MAX(K16/SUM(K$2:K$52),L16/SUM(L$2:L$52))</f>
        <v>0.001182033096926714</v>
      </c>
      <c r="K16" s="24">
        <v>0</v>
      </c>
      <c r="L16" s="26">
        <f t="shared" si="3"/>
        <v>1</v>
      </c>
      <c r="M16" s="24">
        <v>0</v>
      </c>
      <c r="N16" s="24">
        <v>1</v>
      </c>
      <c r="O16" s="24">
        <v>0</v>
      </c>
      <c r="P16" s="24">
        <v>0</v>
      </c>
      <c r="Q16" s="9">
        <f>R16/SUM(R$2:R$52)</f>
        <v>0.00010915685371905316</v>
      </c>
      <c r="R16" s="9">
        <f>MAX(S16/SUM(S$2:S$52),T16/SUM(T$2:T$52))</f>
        <v>0.0001408424981049609</v>
      </c>
      <c r="S16" s="11">
        <f t="shared" si="1"/>
        <v>214</v>
      </c>
      <c r="T16" s="11">
        <f t="shared" si="2"/>
        <v>214</v>
      </c>
      <c r="U16" s="10">
        <v>0</v>
      </c>
      <c r="V16" s="10">
        <v>214</v>
      </c>
      <c r="W16" s="10">
        <v>0</v>
      </c>
      <c r="X16" s="10">
        <v>0</v>
      </c>
      <c r="Y16" s="10">
        <v>214</v>
      </c>
      <c r="Z16" s="9">
        <f>AA16/SUM(AA$2:AA$52)</f>
        <v>0.011882967649532032</v>
      </c>
      <c r="AA16" s="9">
        <f>MAX(AB16/SUM(AB$2:AB$52),AC16/SUM(AC$2:AC$52))</f>
        <v>0.013266270591412369</v>
      </c>
      <c r="AB16" s="14">
        <f t="shared" si="4"/>
        <v>2751</v>
      </c>
      <c r="AC16" s="14">
        <f t="shared" si="5"/>
        <v>2624</v>
      </c>
      <c r="AD16" s="10">
        <v>87</v>
      </c>
      <c r="AE16" s="10">
        <v>625</v>
      </c>
      <c r="AF16" s="12">
        <v>2751</v>
      </c>
      <c r="AG16" s="12">
        <v>2624</v>
      </c>
      <c r="AH16" s="9">
        <f>(E16+I16+Q16+Z16)/4</f>
        <v>0.006798216692956671</v>
      </c>
      <c r="AI16" s="9">
        <f>AH16/SUM(AH$2:AH$52)</f>
        <v>0.006847956682900819</v>
      </c>
      <c r="AJ16" s="9">
        <f>IF(AI16&gt;$D$60,AI16,$D$60)</f>
        <v>0.0136986301369863</v>
      </c>
      <c r="AK16" s="9">
        <f>AJ16/SUM(AJ$2:AJ$52)</f>
        <v>0.011963862679165023</v>
      </c>
      <c r="AL16" s="9">
        <f>IF(AK16&gt;$D$60,AK16,$D$60)</f>
        <v>0.0136986301369863</v>
      </c>
      <c r="AM16" s="9">
        <f>AL16/SUM(AL$2:AL$52)</f>
        <v>0.013222744559943744</v>
      </c>
      <c r="AN16" s="9">
        <f>IF(AM16&gt;$D$60,AM16,$D$60)</f>
        <v>0.0136986301369863</v>
      </c>
      <c r="AO16" s="9">
        <f>AN16/SUM(AN$2:AN$52)</f>
        <v>0.013552511761656222</v>
      </c>
      <c r="AP16" s="18">
        <f>ROUND(AO16*$D$62,3)</f>
        <v>1.979</v>
      </c>
      <c r="AQ16" s="22">
        <f>IF(AO16&gt;0.21,ROUND(0.21*$D$62+0.01,0),ROUND(AO16*$D$62+0.01,0))</f>
        <v>2</v>
      </c>
    </row>
    <row r="17" spans="1:43" ht="12.75">
      <c r="A17" s="1" t="s">
        <v>30</v>
      </c>
      <c r="B17" s="1" t="s">
        <v>95</v>
      </c>
      <c r="C17" s="35">
        <v>2</v>
      </c>
      <c r="D17" s="23">
        <f t="shared" si="6"/>
        <v>2</v>
      </c>
      <c r="E17" s="9">
        <f>F17/SUM(F$2:F$52)</f>
        <v>0.006742544049167491</v>
      </c>
      <c r="F17" s="11">
        <f t="shared" si="0"/>
        <v>3074</v>
      </c>
      <c r="G17" s="38">
        <v>624</v>
      </c>
      <c r="H17" s="10">
        <v>3074</v>
      </c>
      <c r="I17" s="9">
        <f>J17/SUM(J$2:J$52)</f>
        <v>0.015200107802182996</v>
      </c>
      <c r="J17" s="9">
        <f>MAX(K17/SUM(K$2:K$52),L17/SUM(L$2:L$52))</f>
        <v>0.020833333333333332</v>
      </c>
      <c r="K17" s="24">
        <v>2</v>
      </c>
      <c r="L17" s="26">
        <f t="shared" si="3"/>
        <v>4</v>
      </c>
      <c r="M17" s="24">
        <v>2</v>
      </c>
      <c r="N17" s="24">
        <v>2</v>
      </c>
      <c r="O17" s="24">
        <v>0</v>
      </c>
      <c r="P17" s="24">
        <v>0</v>
      </c>
      <c r="Q17" s="9">
        <f>R17/SUM(R$2:R$52)</f>
        <v>0.00021526606671973432</v>
      </c>
      <c r="R17" s="9">
        <f>MAX(S17/SUM(S$2:S$52),T17/SUM(T$2:T$52))</f>
        <v>0.0002777526977103088</v>
      </c>
      <c r="S17" s="11">
        <f t="shared" si="1"/>
        <v>2984</v>
      </c>
      <c r="T17" s="11">
        <f t="shared" si="2"/>
        <v>305</v>
      </c>
      <c r="U17" s="10">
        <v>477</v>
      </c>
      <c r="V17" s="10">
        <v>2507</v>
      </c>
      <c r="W17" s="10">
        <v>0</v>
      </c>
      <c r="X17" s="10">
        <v>0</v>
      </c>
      <c r="Y17" s="10">
        <v>305</v>
      </c>
      <c r="Z17" s="9">
        <f>AA17/SUM(AA$2:AA$52)</f>
        <v>0.006933515757157803</v>
      </c>
      <c r="AA17" s="9">
        <f>MAX(AB17/SUM(AB$2:AB$52),AC17/SUM(AC$2:AC$52))</f>
        <v>0.007740650222833789</v>
      </c>
      <c r="AB17" s="14">
        <f t="shared" si="4"/>
        <v>1537</v>
      </c>
      <c r="AC17" s="14">
        <f t="shared" si="5"/>
        <v>3769</v>
      </c>
      <c r="AD17" s="10">
        <v>1423</v>
      </c>
      <c r="AE17" s="10">
        <v>3769</v>
      </c>
      <c r="AF17" s="12">
        <v>1537</v>
      </c>
      <c r="AG17" s="12">
        <v>1582</v>
      </c>
      <c r="AH17" s="9">
        <f>(E17+I17+Q17+Z17)/4</f>
        <v>0.0072728584188070065</v>
      </c>
      <c r="AI17" s="9">
        <f>AH17/SUM(AH$2:AH$52)</f>
        <v>0.007326071183412093</v>
      </c>
      <c r="AJ17" s="9">
        <f>IF(AI17&gt;$D$60,AI17,$D$60)</f>
        <v>0.0136986301369863</v>
      </c>
      <c r="AK17" s="9">
        <f>AJ17/SUM(AJ$2:AJ$52)</f>
        <v>0.011963862679165023</v>
      </c>
      <c r="AL17" s="9">
        <f>IF(AK17&gt;$D$60,AK17,$D$60)</f>
        <v>0.0136986301369863</v>
      </c>
      <c r="AM17" s="9">
        <f>AL17/SUM(AL$2:AL$52)</f>
        <v>0.013222744559943744</v>
      </c>
      <c r="AN17" s="9">
        <f>IF(AM17&gt;$D$60,AM17,$D$60)</f>
        <v>0.0136986301369863</v>
      </c>
      <c r="AO17" s="9">
        <f>AN17/SUM(AN$2:AN$52)</f>
        <v>0.013552511761656222</v>
      </c>
      <c r="AP17" s="18">
        <f>ROUND(AO17*$D$62,3)</f>
        <v>1.979</v>
      </c>
      <c r="AQ17" s="22">
        <f>IF(AO17&gt;0.21,ROUND(0.21*$D$62+0.01,0),ROUND(AO17*$D$62+0.01,0))</f>
        <v>2</v>
      </c>
    </row>
    <row r="18" spans="1:43" ht="12.75">
      <c r="A18" s="1" t="s">
        <v>31</v>
      </c>
      <c r="B18" s="1" t="s">
        <v>96</v>
      </c>
      <c r="C18" s="35">
        <v>2</v>
      </c>
      <c r="D18" s="23">
        <f t="shared" si="6"/>
        <v>2</v>
      </c>
      <c r="E18" s="9">
        <f>F18/SUM(F$2:F$52)</f>
        <v>0.006327989454082047</v>
      </c>
      <c r="F18" s="11">
        <f t="shared" si="0"/>
        <v>2885</v>
      </c>
      <c r="G18" s="38"/>
      <c r="H18" s="10">
        <v>2885</v>
      </c>
      <c r="I18" s="9">
        <f>J18/SUM(J$2:J$52)</f>
        <v>0</v>
      </c>
      <c r="J18" s="9">
        <f>MAX(K18/SUM(K$2:K$52),L18/SUM(L$2:L$52))</f>
        <v>0</v>
      </c>
      <c r="K18" s="24">
        <v>0</v>
      </c>
      <c r="L18" s="26">
        <f t="shared" si="3"/>
        <v>0</v>
      </c>
      <c r="M18" s="24">
        <v>0</v>
      </c>
      <c r="N18" s="24">
        <v>0</v>
      </c>
      <c r="O18" s="24">
        <v>0</v>
      </c>
      <c r="P18" s="24">
        <v>0</v>
      </c>
      <c r="Q18" s="9">
        <f>R18/SUM(R$2:R$52)</f>
        <v>0</v>
      </c>
      <c r="R18" s="9">
        <f>MAX(S18/SUM(S$2:S$52),T18/SUM(T$2:T$52))</f>
        <v>0</v>
      </c>
      <c r="S18" s="11">
        <f t="shared" si="1"/>
        <v>0</v>
      </c>
      <c r="T18" s="11">
        <f t="shared" si="2"/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9">
        <f>AA18/SUM(AA$2:AA$52)</f>
        <v>0.005338912400880258</v>
      </c>
      <c r="AA18" s="9">
        <f>MAX(AB18/SUM(AB$2:AB$52),AC18/SUM(AC$2:AC$52))</f>
        <v>0.005960418193742525</v>
      </c>
      <c r="AB18" s="14">
        <f t="shared" si="4"/>
        <v>1236</v>
      </c>
      <c r="AC18" s="14">
        <f t="shared" si="5"/>
        <v>1159</v>
      </c>
      <c r="AD18" s="10">
        <v>35</v>
      </c>
      <c r="AE18" s="10">
        <v>714</v>
      </c>
      <c r="AF18" s="12">
        <v>1236</v>
      </c>
      <c r="AG18" s="12">
        <v>1159</v>
      </c>
      <c r="AH18" s="9">
        <f>(E18+I18+Q18+Z18)/4</f>
        <v>0.0029167254637405765</v>
      </c>
      <c r="AI18" s="9">
        <f>AH18/SUM(AH$2:AH$52)</f>
        <v>0.002938066044923669</v>
      </c>
      <c r="AJ18" s="9">
        <f>IF(AI18&gt;$D$60,AI18,$D$60)</f>
        <v>0.0136986301369863</v>
      </c>
      <c r="AK18" s="9">
        <f>AJ18/SUM(AJ$2:AJ$52)</f>
        <v>0.011963862679165023</v>
      </c>
      <c r="AL18" s="9">
        <f>IF(AK18&gt;$D$60,AK18,$D$60)</f>
        <v>0.0136986301369863</v>
      </c>
      <c r="AM18" s="9">
        <f>AL18/SUM(AL$2:AL$52)</f>
        <v>0.013222744559943744</v>
      </c>
      <c r="AN18" s="9">
        <f>IF(AM18&gt;$D$60,AM18,$D$60)</f>
        <v>0.0136986301369863</v>
      </c>
      <c r="AO18" s="9">
        <f>AN18/SUM(AN$2:AN$52)</f>
        <v>0.013552511761656222</v>
      </c>
      <c r="AP18" s="18">
        <f>ROUND(AO18*$D$62,3)</f>
        <v>1.979</v>
      </c>
      <c r="AQ18" s="22">
        <f>IF(AO18&gt;0.21,ROUND(0.21*$D$62+0.01,0),ROUND(AO18*$D$62+0.01,0))</f>
        <v>2</v>
      </c>
    </row>
    <row r="19" spans="1:43" ht="12.75">
      <c r="A19" s="1" t="s">
        <v>137</v>
      </c>
      <c r="B19" s="1" t="s">
        <v>97</v>
      </c>
      <c r="C19" s="35"/>
      <c r="D19" s="23">
        <f t="shared" si="6"/>
        <v>2</v>
      </c>
      <c r="E19" s="9">
        <f>F19/SUM(F$2:F$52)</f>
        <v>0.009607138235313471</v>
      </c>
      <c r="F19" s="11">
        <f t="shared" si="0"/>
        <v>4380</v>
      </c>
      <c r="G19" s="38">
        <v>329</v>
      </c>
      <c r="H19" s="10">
        <v>4380</v>
      </c>
      <c r="I19" s="9">
        <f>J19/SUM(J$2:J$52)</f>
        <v>0.0008624174639536452</v>
      </c>
      <c r="J19" s="9">
        <f>MAX(K19/SUM(K$2:K$52),L19/SUM(L$2:L$52))</f>
        <v>0.001182033096926714</v>
      </c>
      <c r="K19" s="24">
        <v>0</v>
      </c>
      <c r="L19" s="26">
        <f t="shared" si="3"/>
        <v>1</v>
      </c>
      <c r="M19" s="24">
        <v>0</v>
      </c>
      <c r="N19" s="24">
        <v>0</v>
      </c>
      <c r="O19" s="24">
        <v>0</v>
      </c>
      <c r="P19" s="24">
        <v>1</v>
      </c>
      <c r="Q19" s="9">
        <f>R19/SUM(R$2:R$52)</f>
        <v>0.0010762661745196364</v>
      </c>
      <c r="R19" s="9">
        <f>MAX(S19/SUM(S$2:S$52),T19/SUM(T$2:T$52))</f>
        <v>0.001388680705614334</v>
      </c>
      <c r="S19" s="11">
        <f t="shared" si="1"/>
        <v>2110</v>
      </c>
      <c r="T19" s="11">
        <f t="shared" si="2"/>
        <v>2110</v>
      </c>
      <c r="U19" s="10">
        <v>0</v>
      </c>
      <c r="V19" s="10">
        <v>0</v>
      </c>
      <c r="W19" s="10">
        <v>0</v>
      </c>
      <c r="X19" s="10">
        <v>2110</v>
      </c>
      <c r="Y19" s="10">
        <v>2110</v>
      </c>
      <c r="Z19" s="9">
        <f>AA19/SUM(AA$2:AA$52)</f>
        <v>0.01165765172542027</v>
      </c>
      <c r="AA19" s="9">
        <f>MAX(AB19/SUM(AB$2:AB$52),AC19/SUM(AC$2:AC$52))</f>
        <v>0.013014725513955352</v>
      </c>
      <c r="AB19" s="14">
        <f t="shared" si="4"/>
        <v>1827</v>
      </c>
      <c r="AC19" s="14">
        <f t="shared" si="5"/>
        <v>6337</v>
      </c>
      <c r="AD19" s="10">
        <v>0</v>
      </c>
      <c r="AE19" s="10">
        <v>6337</v>
      </c>
      <c r="AF19" s="12">
        <v>1827</v>
      </c>
      <c r="AG19" s="12">
        <v>1797</v>
      </c>
      <c r="AH19" s="9">
        <f>(E19+I19+Q19+Z19)/4</f>
        <v>0.005800868399801756</v>
      </c>
      <c r="AI19" s="9">
        <f>AH19/SUM(AH$2:AH$52)</f>
        <v>0.0058433111680901515</v>
      </c>
      <c r="AJ19" s="9">
        <f>IF(AI19&gt;$D$60,AI19,$D$60)</f>
        <v>0.0136986301369863</v>
      </c>
      <c r="AK19" s="9">
        <f>AJ19/SUM(AJ$2:AJ$52)</f>
        <v>0.011963862679165023</v>
      </c>
      <c r="AL19" s="9">
        <f>IF(AK19&gt;$D$60,AK19,$D$60)</f>
        <v>0.0136986301369863</v>
      </c>
      <c r="AM19" s="9">
        <f>AL19/SUM(AL$2:AL$52)</f>
        <v>0.013222744559943744</v>
      </c>
      <c r="AN19" s="9">
        <f>IF(AM19&gt;$D$60,AM19,$D$60)</f>
        <v>0.0136986301369863</v>
      </c>
      <c r="AO19" s="9">
        <f>AN19/SUM(AN$2:AN$52)</f>
        <v>0.013552511761656222</v>
      </c>
      <c r="AP19" s="18">
        <f>ROUND(AO19*$D$62,3)</f>
        <v>1.979</v>
      </c>
      <c r="AQ19" s="22">
        <f>IF(AO19&gt;0.21,ROUND(0.21*$D$62+0.01,0),ROUND(AO19*$D$62+0.01,0))</f>
        <v>2</v>
      </c>
    </row>
    <row r="20" spans="1:43" ht="12.75">
      <c r="A20" s="1" t="s">
        <v>32</v>
      </c>
      <c r="B20" s="1" t="s">
        <v>98</v>
      </c>
      <c r="C20" s="35">
        <v>2</v>
      </c>
      <c r="D20" s="23">
        <f t="shared" si="6"/>
        <v>2</v>
      </c>
      <c r="E20" s="9">
        <f aca="true" t="shared" si="24" ref="E20:E30">F20/SUM(F$2:F$52)</f>
        <v>0.01009188196819116</v>
      </c>
      <c r="F20" s="11">
        <f t="shared" si="0"/>
        <v>4601</v>
      </c>
      <c r="G20" s="38">
        <v>1292</v>
      </c>
      <c r="H20" s="10">
        <v>4601</v>
      </c>
      <c r="I20" s="9">
        <f aca="true" t="shared" si="25" ref="I20:I29">J20/SUM(J$2:J$52)</f>
        <v>0.0008624174639536452</v>
      </c>
      <c r="J20" s="9">
        <f aca="true" t="shared" si="26" ref="J20:J29">MAX(K20/SUM(K$2:K$52),L20/SUM(L$2:L$52))</f>
        <v>0.001182033096926714</v>
      </c>
      <c r="K20" s="24">
        <v>0</v>
      </c>
      <c r="L20" s="26">
        <f t="shared" si="3"/>
        <v>1</v>
      </c>
      <c r="M20" s="24">
        <v>0</v>
      </c>
      <c r="N20" s="24">
        <v>1</v>
      </c>
      <c r="O20" s="24">
        <v>0</v>
      </c>
      <c r="P20" s="24">
        <v>0</v>
      </c>
      <c r="Q20" s="9">
        <f aca="true" t="shared" si="27" ref="Q20:Q29">R20/SUM(R$2:R$52)</f>
        <v>0.00017750740698238552</v>
      </c>
      <c r="R20" s="9">
        <f aca="true" t="shared" si="28" ref="R20:R29">MAX(S20/SUM(S$2:S$52),T20/SUM(T$2:T$52))</f>
        <v>0.00022903359504918876</v>
      </c>
      <c r="S20" s="11">
        <f t="shared" si="1"/>
        <v>348</v>
      </c>
      <c r="T20" s="11">
        <f t="shared" si="2"/>
        <v>348</v>
      </c>
      <c r="U20" s="10">
        <v>0</v>
      </c>
      <c r="V20" s="10">
        <v>0</v>
      </c>
      <c r="W20" s="10">
        <v>348</v>
      </c>
      <c r="X20" s="10">
        <v>0</v>
      </c>
      <c r="Y20" s="10">
        <v>348</v>
      </c>
      <c r="Z20" s="9">
        <f aca="true" t="shared" si="29" ref="Z20:Z29">AA20/SUM(AA$2:AA$52)</f>
        <v>0.03968332380816095</v>
      </c>
      <c r="AA20" s="9">
        <f aca="true" t="shared" si="30" ref="AA20:AA29">MAX(AB20/SUM(AB$2:AB$52),AC20/SUM(AC$2:AC$52))</f>
        <v>0.04430288183326261</v>
      </c>
      <c r="AB20" s="14">
        <f t="shared" si="4"/>
        <v>9187</v>
      </c>
      <c r="AC20" s="14">
        <f t="shared" si="5"/>
        <v>6978</v>
      </c>
      <c r="AD20" s="10">
        <v>9187</v>
      </c>
      <c r="AE20" s="10">
        <v>6978</v>
      </c>
      <c r="AF20" s="12">
        <v>1961</v>
      </c>
      <c r="AG20" s="12">
        <v>1994</v>
      </c>
      <c r="AH20" s="9">
        <f aca="true" t="shared" si="31" ref="AH20:AH29">(E20+I20+Q20+Z20)/4</f>
        <v>0.012703782661822035</v>
      </c>
      <c r="AI20" s="9">
        <f aca="true" t="shared" si="32" ref="AI20:AI29">AH20/SUM(AH$2:AH$52)</f>
        <v>0.012796731452716908</v>
      </c>
      <c r="AJ20" s="9">
        <f aca="true" t="shared" si="33" ref="AJ20:AJ29">IF(AI20&gt;$D$60,AI20,$D$60)</f>
        <v>0.0136986301369863</v>
      </c>
      <c r="AK20" s="9">
        <f aca="true" t="shared" si="34" ref="AK20:AK29">AJ20/SUM(AJ$2:AJ$52)</f>
        <v>0.011963862679165023</v>
      </c>
      <c r="AL20" s="9">
        <f aca="true" t="shared" si="35" ref="AL20:AL29">IF(AK20&gt;$D$60,AK20,$D$60)</f>
        <v>0.0136986301369863</v>
      </c>
      <c r="AM20" s="9">
        <f aca="true" t="shared" si="36" ref="AM20:AM29">AL20/SUM(AL$2:AL$52)</f>
        <v>0.013222744559943744</v>
      </c>
      <c r="AN20" s="9">
        <f aca="true" t="shared" si="37" ref="AN20:AN29">IF(AM20&gt;$D$60,AM20,$D$60)</f>
        <v>0.0136986301369863</v>
      </c>
      <c r="AO20" s="9">
        <f aca="true" t="shared" si="38" ref="AO20:AO29">AN20/SUM(AN$2:AN$52)</f>
        <v>0.013552511761656222</v>
      </c>
      <c r="AP20" s="18">
        <f aca="true" t="shared" si="39" ref="AP20:AP29">ROUND(AO20*$D$62,3)</f>
        <v>1.979</v>
      </c>
      <c r="AQ20" s="22">
        <f aca="true" t="shared" si="40" ref="AQ20:AQ29">IF(AO20&gt;0.21,ROUND(0.21*$D$62+0.01,0),ROUND(AO20*$D$62+0.01,0))</f>
        <v>2</v>
      </c>
    </row>
    <row r="21" spans="1:43" ht="12.75">
      <c r="A21" s="1" t="s">
        <v>33</v>
      </c>
      <c r="B21" s="1" t="s">
        <v>99</v>
      </c>
      <c r="C21" s="35">
        <v>5</v>
      </c>
      <c r="D21" s="23">
        <f t="shared" si="6"/>
        <v>4</v>
      </c>
      <c r="E21" s="9">
        <f t="shared" si="24"/>
        <v>0.08283195623707258</v>
      </c>
      <c r="F21" s="11">
        <f t="shared" si="0"/>
        <v>37764</v>
      </c>
      <c r="G21" s="38">
        <v>37764</v>
      </c>
      <c r="H21" s="10">
        <v>1329</v>
      </c>
      <c r="I21" s="9">
        <f t="shared" si="25"/>
        <v>0.04180029645600324</v>
      </c>
      <c r="J21" s="9">
        <f t="shared" si="26"/>
        <v>0.057291666666666664</v>
      </c>
      <c r="K21" s="24">
        <v>5.5</v>
      </c>
      <c r="L21" s="26">
        <f t="shared" si="3"/>
        <v>40.5</v>
      </c>
      <c r="M21" s="24">
        <v>8</v>
      </c>
      <c r="N21" s="24">
        <v>16.5</v>
      </c>
      <c r="O21" s="24">
        <v>4</v>
      </c>
      <c r="P21" s="24">
        <v>12</v>
      </c>
      <c r="Q21" s="9">
        <f t="shared" si="27"/>
        <v>0.005308357323560634</v>
      </c>
      <c r="R21" s="9">
        <f t="shared" si="28"/>
        <v>0.006849247489381823</v>
      </c>
      <c r="S21" s="11">
        <f t="shared" si="1"/>
        <v>73584</v>
      </c>
      <c r="T21" s="11">
        <f t="shared" si="2"/>
        <v>2311</v>
      </c>
      <c r="U21" s="10">
        <v>17676</v>
      </c>
      <c r="V21" s="10">
        <v>21616</v>
      </c>
      <c r="W21" s="10">
        <v>11885</v>
      </c>
      <c r="X21" s="10">
        <v>22407</v>
      </c>
      <c r="Y21" s="10">
        <v>2311</v>
      </c>
      <c r="Z21" s="9">
        <f t="shared" si="29"/>
        <v>0.014935848880966888</v>
      </c>
      <c r="AA21" s="9">
        <f t="shared" si="30"/>
        <v>0.016674539442607463</v>
      </c>
      <c r="AB21" s="14">
        <f t="shared" si="4"/>
        <v>2900</v>
      </c>
      <c r="AC21" s="14">
        <f t="shared" si="5"/>
        <v>8119</v>
      </c>
      <c r="AD21" s="10">
        <v>2900</v>
      </c>
      <c r="AE21" s="10">
        <v>8119</v>
      </c>
      <c r="AF21" s="12">
        <v>731</v>
      </c>
      <c r="AG21" s="12">
        <v>713</v>
      </c>
      <c r="AH21" s="9">
        <f t="shared" si="31"/>
        <v>0.036219114724400835</v>
      </c>
      <c r="AI21" s="9">
        <f t="shared" si="32"/>
        <v>0.03648411633931613</v>
      </c>
      <c r="AJ21" s="9">
        <f t="shared" si="33"/>
        <v>0.03648411633931613</v>
      </c>
      <c r="AK21" s="9">
        <f t="shared" si="34"/>
        <v>0.031863839923360913</v>
      </c>
      <c r="AL21" s="9">
        <f t="shared" si="35"/>
        <v>0.031863839923360913</v>
      </c>
      <c r="AM21" s="9">
        <f t="shared" si="36"/>
        <v>0.030756901368404335</v>
      </c>
      <c r="AN21" s="9">
        <f t="shared" si="37"/>
        <v>0.030756901368404335</v>
      </c>
      <c r="AO21" s="9">
        <f t="shared" si="38"/>
        <v>0.030428828530960208</v>
      </c>
      <c r="AP21" s="18">
        <f t="shared" si="39"/>
        <v>4.443</v>
      </c>
      <c r="AQ21" s="22">
        <f t="shared" si="40"/>
        <v>4</v>
      </c>
    </row>
    <row r="22" spans="1:43" ht="12.75">
      <c r="A22" s="1" t="s">
        <v>34</v>
      </c>
      <c r="B22" s="1" t="s">
        <v>100</v>
      </c>
      <c r="C22" s="35">
        <v>2</v>
      </c>
      <c r="D22" s="23">
        <f t="shared" si="6"/>
        <v>2</v>
      </c>
      <c r="E22" s="9">
        <f t="shared" si="24"/>
        <v>0.019117766406162605</v>
      </c>
      <c r="F22" s="11">
        <f t="shared" si="0"/>
        <v>8716</v>
      </c>
      <c r="G22" s="38">
        <v>8716</v>
      </c>
      <c r="H22" s="10">
        <v>5884</v>
      </c>
      <c r="I22" s="9">
        <f t="shared" si="25"/>
        <v>0.0133674706912815</v>
      </c>
      <c r="J22" s="9">
        <f t="shared" si="26"/>
        <v>0.018321513002364065</v>
      </c>
      <c r="K22" s="24">
        <v>1</v>
      </c>
      <c r="L22" s="26">
        <f t="shared" si="3"/>
        <v>15.5</v>
      </c>
      <c r="M22" s="24">
        <v>3.5</v>
      </c>
      <c r="N22" s="24">
        <v>7</v>
      </c>
      <c r="O22" s="24">
        <v>3</v>
      </c>
      <c r="P22" s="24">
        <v>2</v>
      </c>
      <c r="Q22" s="9">
        <f t="shared" si="27"/>
        <v>0.0105673015817646</v>
      </c>
      <c r="R22" s="9">
        <f t="shared" si="28"/>
        <v>0.013634738473086331</v>
      </c>
      <c r="S22" s="11">
        <f t="shared" si="1"/>
        <v>91799</v>
      </c>
      <c r="T22" s="11">
        <f t="shared" si="2"/>
        <v>20717</v>
      </c>
      <c r="U22" s="10">
        <v>1140</v>
      </c>
      <c r="V22" s="10">
        <v>80157</v>
      </c>
      <c r="W22" s="10">
        <v>1310</v>
      </c>
      <c r="X22" s="10">
        <v>9192</v>
      </c>
      <c r="Y22" s="10">
        <v>20717</v>
      </c>
      <c r="Z22" s="9">
        <f t="shared" si="29"/>
        <v>0.03147584362031574</v>
      </c>
      <c r="AA22" s="9">
        <f t="shared" si="30"/>
        <v>0.03513996426444312</v>
      </c>
      <c r="AB22" s="14">
        <f t="shared" si="4"/>
        <v>4747</v>
      </c>
      <c r="AC22" s="14">
        <f t="shared" si="5"/>
        <v>17110</v>
      </c>
      <c r="AD22" s="10">
        <v>4747</v>
      </c>
      <c r="AE22" s="10">
        <v>17110</v>
      </c>
      <c r="AF22" s="12">
        <v>2632</v>
      </c>
      <c r="AG22" s="12">
        <v>2707</v>
      </c>
      <c r="AH22" s="9">
        <f t="shared" si="31"/>
        <v>0.01863209557488111</v>
      </c>
      <c r="AI22" s="9">
        <f t="shared" si="32"/>
        <v>0.018768419597546222</v>
      </c>
      <c r="AJ22" s="9">
        <f t="shared" si="33"/>
        <v>0.018768419597546222</v>
      </c>
      <c r="AK22" s="9">
        <f t="shared" si="34"/>
        <v>0.016391624018209466</v>
      </c>
      <c r="AL22" s="9">
        <f t="shared" si="35"/>
        <v>0.016391624018209466</v>
      </c>
      <c r="AM22" s="9">
        <f t="shared" si="36"/>
        <v>0.015822184784025837</v>
      </c>
      <c r="AN22" s="9">
        <f t="shared" si="37"/>
        <v>0.015822184784025837</v>
      </c>
      <c r="AO22" s="9">
        <f t="shared" si="38"/>
        <v>0.015653415212784405</v>
      </c>
      <c r="AP22" s="18">
        <f t="shared" si="39"/>
        <v>2.285</v>
      </c>
      <c r="AQ22" s="22">
        <f t="shared" si="40"/>
        <v>2</v>
      </c>
    </row>
    <row r="23" spans="1:43" ht="12.75">
      <c r="A23" s="1" t="s">
        <v>35</v>
      </c>
      <c r="B23" s="1" t="s">
        <v>101</v>
      </c>
      <c r="C23" s="35">
        <v>4</v>
      </c>
      <c r="D23" s="23">
        <f t="shared" si="6"/>
        <v>4</v>
      </c>
      <c r="E23" s="9">
        <f t="shared" si="24"/>
        <v>0.014577406555226788</v>
      </c>
      <c r="F23" s="11">
        <f t="shared" si="0"/>
        <v>6646</v>
      </c>
      <c r="G23" s="38">
        <v>6507</v>
      </c>
      <c r="H23" s="10">
        <v>6646</v>
      </c>
      <c r="I23" s="9">
        <f t="shared" si="25"/>
        <v>0.022800161703274494</v>
      </c>
      <c r="J23" s="9">
        <f t="shared" si="26"/>
        <v>0.03125</v>
      </c>
      <c r="K23" s="24">
        <v>3</v>
      </c>
      <c r="L23" s="26">
        <f t="shared" si="3"/>
        <v>14</v>
      </c>
      <c r="M23" s="24">
        <v>4</v>
      </c>
      <c r="N23" s="24">
        <v>6.5</v>
      </c>
      <c r="O23" s="24">
        <v>2</v>
      </c>
      <c r="P23" s="24">
        <v>1.5</v>
      </c>
      <c r="Q23" s="9">
        <f t="shared" si="27"/>
        <v>0.05559705413465251</v>
      </c>
      <c r="R23" s="9">
        <f t="shared" si="28"/>
        <v>0.07173555965395524</v>
      </c>
      <c r="S23" s="11">
        <f t="shared" si="1"/>
        <v>193330</v>
      </c>
      <c r="T23" s="11">
        <f t="shared" si="2"/>
        <v>108997</v>
      </c>
      <c r="U23" s="10">
        <v>6976</v>
      </c>
      <c r="V23" s="10">
        <v>182331</v>
      </c>
      <c r="W23" s="10">
        <v>587</v>
      </c>
      <c r="X23" s="10">
        <v>3436</v>
      </c>
      <c r="Y23" s="10">
        <v>108997</v>
      </c>
      <c r="Z23" s="9">
        <f t="shared" si="29"/>
        <v>0.03806351141718018</v>
      </c>
      <c r="AA23" s="9">
        <f t="shared" si="30"/>
        <v>0.04249450617157175</v>
      </c>
      <c r="AB23" s="14">
        <f t="shared" si="4"/>
        <v>6550</v>
      </c>
      <c r="AC23" s="14">
        <f t="shared" si="5"/>
        <v>20691</v>
      </c>
      <c r="AD23" s="10">
        <v>6550</v>
      </c>
      <c r="AE23" s="10">
        <v>20691</v>
      </c>
      <c r="AF23" s="12">
        <v>3081</v>
      </c>
      <c r="AG23" s="12">
        <v>3167</v>
      </c>
      <c r="AH23" s="9">
        <f t="shared" si="31"/>
        <v>0.03275953345258349</v>
      </c>
      <c r="AI23" s="9">
        <f t="shared" si="32"/>
        <v>0.03299922261491847</v>
      </c>
      <c r="AJ23" s="9">
        <f t="shared" si="33"/>
        <v>0.03299922261491847</v>
      </c>
      <c r="AK23" s="9">
        <f t="shared" si="34"/>
        <v>0.028820266255537956</v>
      </c>
      <c r="AL23" s="9">
        <f t="shared" si="35"/>
        <v>0.028820266255537956</v>
      </c>
      <c r="AM23" s="9">
        <f t="shared" si="36"/>
        <v>0.02781906037579777</v>
      </c>
      <c r="AN23" s="9">
        <f t="shared" si="37"/>
        <v>0.02781906037579777</v>
      </c>
      <c r="AO23" s="9">
        <f t="shared" si="38"/>
        <v>0.027522324434709342</v>
      </c>
      <c r="AP23" s="18">
        <f t="shared" si="39"/>
        <v>4.018</v>
      </c>
      <c r="AQ23" s="22">
        <f t="shared" si="40"/>
        <v>4</v>
      </c>
    </row>
    <row r="24" spans="1:43" ht="12.75">
      <c r="A24" s="1" t="s">
        <v>36</v>
      </c>
      <c r="B24" s="1" t="s">
        <v>102</v>
      </c>
      <c r="C24" s="35">
        <v>6</v>
      </c>
      <c r="D24" s="23">
        <f t="shared" si="6"/>
        <v>6</v>
      </c>
      <c r="E24" s="9">
        <f t="shared" si="24"/>
        <v>0.021677476525023526</v>
      </c>
      <c r="F24" s="11">
        <f t="shared" si="0"/>
        <v>9883</v>
      </c>
      <c r="G24" s="38"/>
      <c r="H24" s="10">
        <v>9883</v>
      </c>
      <c r="I24" s="9">
        <f t="shared" si="25"/>
        <v>0.05045142164128825</v>
      </c>
      <c r="J24" s="9">
        <f t="shared" si="26"/>
        <v>0.06914893617021277</v>
      </c>
      <c r="K24" s="24">
        <v>0.5</v>
      </c>
      <c r="L24" s="26">
        <f t="shared" si="3"/>
        <v>58.5</v>
      </c>
      <c r="M24" s="24">
        <v>1</v>
      </c>
      <c r="N24" s="24">
        <v>33</v>
      </c>
      <c r="O24" s="24">
        <v>0</v>
      </c>
      <c r="P24" s="24">
        <v>24.5</v>
      </c>
      <c r="Q24" s="9">
        <f t="shared" si="27"/>
        <v>0.08267941110494434</v>
      </c>
      <c r="R24" s="9">
        <f t="shared" si="28"/>
        <v>0.10667928219916097</v>
      </c>
      <c r="S24" s="11">
        <f t="shared" si="1"/>
        <v>1146095</v>
      </c>
      <c r="T24" s="11">
        <f t="shared" si="2"/>
        <v>107218</v>
      </c>
      <c r="U24" s="10">
        <v>27814</v>
      </c>
      <c r="V24" s="10">
        <v>521512</v>
      </c>
      <c r="W24" s="10">
        <v>0</v>
      </c>
      <c r="X24" s="10">
        <v>596769</v>
      </c>
      <c r="Y24" s="10">
        <v>107218</v>
      </c>
      <c r="Z24" s="9">
        <f t="shared" si="29"/>
        <v>0.04028208929012587</v>
      </c>
      <c r="AA24" s="9">
        <f t="shared" si="30"/>
        <v>0.04497134994146762</v>
      </c>
      <c r="AB24" s="14">
        <f t="shared" si="4"/>
        <v>8892</v>
      </c>
      <c r="AC24" s="14">
        <f t="shared" si="5"/>
        <v>21897</v>
      </c>
      <c r="AD24" s="10">
        <v>8892</v>
      </c>
      <c r="AE24" s="10">
        <v>21897</v>
      </c>
      <c r="AF24" s="12">
        <v>5002</v>
      </c>
      <c r="AG24" s="12">
        <v>4730</v>
      </c>
      <c r="AH24" s="9">
        <f t="shared" si="31"/>
        <v>0.04877259964034549</v>
      </c>
      <c r="AI24" s="9">
        <f t="shared" si="32"/>
        <v>0.049129450374181934</v>
      </c>
      <c r="AJ24" s="9">
        <f t="shared" si="33"/>
        <v>0.049129450374181934</v>
      </c>
      <c r="AK24" s="9">
        <f t="shared" si="34"/>
        <v>0.04290779383790827</v>
      </c>
      <c r="AL24" s="9">
        <f t="shared" si="35"/>
        <v>0.04290779383790827</v>
      </c>
      <c r="AM24" s="9">
        <f t="shared" si="36"/>
        <v>0.04141719222110542</v>
      </c>
      <c r="AN24" s="9">
        <f t="shared" si="37"/>
        <v>0.04141719222110542</v>
      </c>
      <c r="AO24" s="9">
        <f t="shared" si="38"/>
        <v>0.04097540988392547</v>
      </c>
      <c r="AP24" s="18">
        <f t="shared" si="39"/>
        <v>5.982</v>
      </c>
      <c r="AQ24" s="22">
        <f t="shared" si="40"/>
        <v>6</v>
      </c>
    </row>
    <row r="25" spans="1:43" ht="12.75">
      <c r="A25" s="1" t="s">
        <v>37</v>
      </c>
      <c r="B25" s="1" t="s">
        <v>103</v>
      </c>
      <c r="C25" s="35">
        <v>3</v>
      </c>
      <c r="D25" s="23">
        <f t="shared" si="6"/>
        <v>3</v>
      </c>
      <c r="E25" s="9">
        <f t="shared" si="24"/>
        <v>0.011798355380765105</v>
      </c>
      <c r="F25" s="11">
        <f t="shared" si="0"/>
        <v>5379</v>
      </c>
      <c r="G25" s="38"/>
      <c r="H25" s="10">
        <v>5379</v>
      </c>
      <c r="I25" s="9">
        <f t="shared" si="25"/>
        <v>0.030400215604365993</v>
      </c>
      <c r="J25" s="9">
        <f t="shared" si="26"/>
        <v>0.041666666666666664</v>
      </c>
      <c r="K25" s="24">
        <v>4</v>
      </c>
      <c r="L25" s="26">
        <f t="shared" si="3"/>
        <v>20.5</v>
      </c>
      <c r="M25" s="24">
        <v>5.5</v>
      </c>
      <c r="N25" s="24">
        <v>8</v>
      </c>
      <c r="O25" s="24">
        <v>4</v>
      </c>
      <c r="P25" s="24">
        <v>3</v>
      </c>
      <c r="Q25" s="9">
        <f t="shared" si="27"/>
        <v>0.027622804935988808</v>
      </c>
      <c r="R25" s="9">
        <f t="shared" si="28"/>
        <v>0.035641049730729214</v>
      </c>
      <c r="S25" s="11">
        <f t="shared" si="1"/>
        <v>149461</v>
      </c>
      <c r="T25" s="11">
        <f t="shared" si="2"/>
        <v>54154</v>
      </c>
      <c r="U25" s="10">
        <v>442</v>
      </c>
      <c r="V25" s="10">
        <v>109447</v>
      </c>
      <c r="W25" s="10">
        <v>5495</v>
      </c>
      <c r="X25" s="10">
        <v>34077</v>
      </c>
      <c r="Y25" s="10">
        <v>54154</v>
      </c>
      <c r="Z25" s="9">
        <f t="shared" si="29"/>
        <v>0.023957329717555334</v>
      </c>
      <c r="AA25" s="9">
        <f t="shared" si="30"/>
        <v>0.026746215933129324</v>
      </c>
      <c r="AB25" s="14">
        <f t="shared" si="4"/>
        <v>5174</v>
      </c>
      <c r="AC25" s="14">
        <f t="shared" si="5"/>
        <v>13023</v>
      </c>
      <c r="AD25" s="10">
        <v>5174</v>
      </c>
      <c r="AE25" s="10">
        <v>13023</v>
      </c>
      <c r="AF25" s="12">
        <v>2910</v>
      </c>
      <c r="AG25" s="12">
        <v>2936</v>
      </c>
      <c r="AH25" s="9">
        <f t="shared" si="31"/>
        <v>0.02344467640966881</v>
      </c>
      <c r="AI25" s="9">
        <f t="shared" si="32"/>
        <v>0.023616212272900252</v>
      </c>
      <c r="AJ25" s="9">
        <f t="shared" si="33"/>
        <v>0.023616212272900252</v>
      </c>
      <c r="AK25" s="9">
        <f t="shared" si="34"/>
        <v>0.020625501806354293</v>
      </c>
      <c r="AL25" s="9">
        <f t="shared" si="35"/>
        <v>0.020625501806354293</v>
      </c>
      <c r="AM25" s="9">
        <f t="shared" si="36"/>
        <v>0.019908979151843923</v>
      </c>
      <c r="AN25" s="9">
        <f t="shared" si="37"/>
        <v>0.019908979151843923</v>
      </c>
      <c r="AO25" s="9">
        <f t="shared" si="38"/>
        <v>0.01969661721060913</v>
      </c>
      <c r="AP25" s="18">
        <f t="shared" si="39"/>
        <v>2.876</v>
      </c>
      <c r="AQ25" s="22">
        <f t="shared" si="40"/>
        <v>3</v>
      </c>
    </row>
    <row r="26" spans="1:43" ht="12.75">
      <c r="A26" s="1" t="s">
        <v>38</v>
      </c>
      <c r="B26" s="1" t="s">
        <v>104</v>
      </c>
      <c r="C26" s="35">
        <v>2</v>
      </c>
      <c r="D26" s="23">
        <f t="shared" si="6"/>
        <v>2</v>
      </c>
      <c r="E26" s="9">
        <f t="shared" si="24"/>
        <v>0.0065451370991268035</v>
      </c>
      <c r="F26" s="11">
        <f t="shared" si="0"/>
        <v>2984</v>
      </c>
      <c r="G26" s="38"/>
      <c r="H26" s="10">
        <v>2984</v>
      </c>
      <c r="I26" s="9">
        <f t="shared" si="25"/>
        <v>0</v>
      </c>
      <c r="J26" s="9">
        <f t="shared" si="26"/>
        <v>0</v>
      </c>
      <c r="K26" s="24">
        <v>0</v>
      </c>
      <c r="L26" s="26">
        <f t="shared" si="3"/>
        <v>0</v>
      </c>
      <c r="M26" s="24">
        <v>0</v>
      </c>
      <c r="N26" s="24">
        <v>0</v>
      </c>
      <c r="O26" s="24">
        <v>0</v>
      </c>
      <c r="P26" s="24">
        <v>0</v>
      </c>
      <c r="Q26" s="9">
        <f t="shared" si="27"/>
        <v>0</v>
      </c>
      <c r="R26" s="9">
        <f t="shared" si="28"/>
        <v>0</v>
      </c>
      <c r="S26" s="11">
        <f t="shared" si="1"/>
        <v>0</v>
      </c>
      <c r="T26" s="11">
        <f t="shared" si="2"/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9">
        <f t="shared" si="29"/>
        <v>0.0055721658552876484</v>
      </c>
      <c r="AA26" s="9">
        <f t="shared" si="30"/>
        <v>0.00622082481385749</v>
      </c>
      <c r="AB26" s="14">
        <f t="shared" si="4"/>
        <v>1290</v>
      </c>
      <c r="AC26" s="14">
        <f t="shared" si="5"/>
        <v>1588</v>
      </c>
      <c r="AD26" s="10">
        <v>1034</v>
      </c>
      <c r="AE26" s="10">
        <v>1588</v>
      </c>
      <c r="AF26" s="12">
        <v>1290</v>
      </c>
      <c r="AG26" s="12">
        <v>1285</v>
      </c>
      <c r="AH26" s="9">
        <f t="shared" si="31"/>
        <v>0.003029325738603613</v>
      </c>
      <c r="AI26" s="9">
        <f t="shared" si="32"/>
        <v>0.003051490173569595</v>
      </c>
      <c r="AJ26" s="9">
        <f t="shared" si="33"/>
        <v>0.0136986301369863</v>
      </c>
      <c r="AK26" s="9">
        <f t="shared" si="34"/>
        <v>0.011963862679165023</v>
      </c>
      <c r="AL26" s="9">
        <f t="shared" si="35"/>
        <v>0.0136986301369863</v>
      </c>
      <c r="AM26" s="9">
        <f t="shared" si="36"/>
        <v>0.013222744559943744</v>
      </c>
      <c r="AN26" s="9">
        <f t="shared" si="37"/>
        <v>0.0136986301369863</v>
      </c>
      <c r="AO26" s="9">
        <f t="shared" si="38"/>
        <v>0.013552511761656222</v>
      </c>
      <c r="AP26" s="18">
        <f t="shared" si="39"/>
        <v>1.979</v>
      </c>
      <c r="AQ26" s="22">
        <f t="shared" si="40"/>
        <v>2</v>
      </c>
    </row>
    <row r="27" spans="1:43" ht="12.75">
      <c r="A27" s="1" t="s">
        <v>39</v>
      </c>
      <c r="B27" s="1" t="s">
        <v>105</v>
      </c>
      <c r="C27" s="35">
        <v>2</v>
      </c>
      <c r="D27" s="23">
        <f t="shared" si="6"/>
        <v>2</v>
      </c>
      <c r="E27" s="9">
        <f t="shared" si="24"/>
        <v>0.013206524957722012</v>
      </c>
      <c r="F27" s="11">
        <f t="shared" si="0"/>
        <v>6021</v>
      </c>
      <c r="G27" s="38"/>
      <c r="H27" s="10">
        <v>6021</v>
      </c>
      <c r="I27" s="9">
        <f t="shared" si="25"/>
        <v>0.0008624174639536452</v>
      </c>
      <c r="J27" s="9">
        <f t="shared" si="26"/>
        <v>0.001182033096926714</v>
      </c>
      <c r="K27" s="24">
        <v>0</v>
      </c>
      <c r="L27" s="26">
        <f t="shared" si="3"/>
        <v>1</v>
      </c>
      <c r="M27" s="24">
        <v>0</v>
      </c>
      <c r="N27" s="24">
        <v>1</v>
      </c>
      <c r="O27" s="24">
        <v>0</v>
      </c>
      <c r="P27" s="24">
        <v>0</v>
      </c>
      <c r="Q27" s="9">
        <f t="shared" si="27"/>
        <v>5.100787556965101E-06</v>
      </c>
      <c r="R27" s="9">
        <f t="shared" si="28"/>
        <v>6.581425145091631E-06</v>
      </c>
      <c r="S27" s="11">
        <f t="shared" si="1"/>
        <v>10</v>
      </c>
      <c r="T27" s="11">
        <f t="shared" si="2"/>
        <v>10</v>
      </c>
      <c r="U27" s="10">
        <v>0</v>
      </c>
      <c r="V27" s="10">
        <v>10</v>
      </c>
      <c r="W27" s="10">
        <v>0</v>
      </c>
      <c r="X27" s="10">
        <v>0</v>
      </c>
      <c r="Y27" s="10">
        <v>10</v>
      </c>
      <c r="Z27" s="9">
        <f t="shared" si="29"/>
        <v>0.012634562113733622</v>
      </c>
      <c r="AA27" s="9">
        <f t="shared" si="30"/>
        <v>0.014105358589560588</v>
      </c>
      <c r="AB27" s="14">
        <f t="shared" si="4"/>
        <v>2925</v>
      </c>
      <c r="AC27" s="14">
        <f t="shared" si="5"/>
        <v>2757</v>
      </c>
      <c r="AD27" s="10">
        <v>80</v>
      </c>
      <c r="AE27" s="10">
        <v>0</v>
      </c>
      <c r="AF27" s="12">
        <v>2925</v>
      </c>
      <c r="AG27" s="12">
        <v>2757</v>
      </c>
      <c r="AH27" s="9">
        <f t="shared" si="31"/>
        <v>0.006677151330741561</v>
      </c>
      <c r="AI27" s="9">
        <f t="shared" si="32"/>
        <v>0.006726005531048346</v>
      </c>
      <c r="AJ27" s="9">
        <f t="shared" si="33"/>
        <v>0.0136986301369863</v>
      </c>
      <c r="AK27" s="9">
        <f t="shared" si="34"/>
        <v>0.011963862679165023</v>
      </c>
      <c r="AL27" s="9">
        <f t="shared" si="35"/>
        <v>0.0136986301369863</v>
      </c>
      <c r="AM27" s="9">
        <f t="shared" si="36"/>
        <v>0.013222744559943744</v>
      </c>
      <c r="AN27" s="9">
        <f t="shared" si="37"/>
        <v>0.0136986301369863</v>
      </c>
      <c r="AO27" s="9">
        <f t="shared" si="38"/>
        <v>0.013552511761656222</v>
      </c>
      <c r="AP27" s="18">
        <f t="shared" si="39"/>
        <v>1.979</v>
      </c>
      <c r="AQ27" s="22">
        <f t="shared" si="40"/>
        <v>2</v>
      </c>
    </row>
    <row r="28" spans="1:43" ht="12.75">
      <c r="A28" s="1" t="s">
        <v>40</v>
      </c>
      <c r="B28" s="1" t="s">
        <v>106</v>
      </c>
      <c r="C28" s="35">
        <v>2</v>
      </c>
      <c r="D28" s="23">
        <f t="shared" si="6"/>
        <v>2</v>
      </c>
      <c r="E28" s="9">
        <f t="shared" si="24"/>
        <v>0.00220437760878768</v>
      </c>
      <c r="F28" s="11">
        <f t="shared" si="0"/>
        <v>1005</v>
      </c>
      <c r="G28" s="38"/>
      <c r="H28" s="10">
        <v>1005</v>
      </c>
      <c r="I28" s="9">
        <f t="shared" si="25"/>
        <v>0.0008624174639536452</v>
      </c>
      <c r="J28" s="9">
        <f t="shared" si="26"/>
        <v>0.001182033096926714</v>
      </c>
      <c r="K28" s="24">
        <v>0</v>
      </c>
      <c r="L28" s="26">
        <f t="shared" si="3"/>
        <v>1</v>
      </c>
      <c r="M28" s="24">
        <v>0</v>
      </c>
      <c r="N28" s="24">
        <v>1</v>
      </c>
      <c r="O28" s="24">
        <v>0</v>
      </c>
      <c r="P28" s="24">
        <v>0</v>
      </c>
      <c r="Q28" s="9">
        <f t="shared" si="27"/>
        <v>0.00013415071274818218</v>
      </c>
      <c r="R28" s="9">
        <f t="shared" si="28"/>
        <v>0.0001730914813159099</v>
      </c>
      <c r="S28" s="11">
        <f t="shared" si="1"/>
        <v>1052</v>
      </c>
      <c r="T28" s="11">
        <f t="shared" si="2"/>
        <v>263</v>
      </c>
      <c r="U28" s="10">
        <v>0</v>
      </c>
      <c r="V28" s="10">
        <v>1052</v>
      </c>
      <c r="W28" s="10">
        <v>0</v>
      </c>
      <c r="X28" s="10">
        <v>0</v>
      </c>
      <c r="Y28" s="10">
        <v>263</v>
      </c>
      <c r="Z28" s="9">
        <f t="shared" si="29"/>
        <v>0.002116559123326316</v>
      </c>
      <c r="AA28" s="9">
        <f t="shared" si="30"/>
        <v>0.0023629489603024575</v>
      </c>
      <c r="AB28" s="14">
        <f t="shared" si="4"/>
        <v>490</v>
      </c>
      <c r="AC28" s="14">
        <f t="shared" si="5"/>
        <v>484</v>
      </c>
      <c r="AD28" s="10">
        <v>23</v>
      </c>
      <c r="AE28" s="10">
        <v>0</v>
      </c>
      <c r="AF28" s="12">
        <v>490</v>
      </c>
      <c r="AG28" s="12">
        <v>484</v>
      </c>
      <c r="AH28" s="9">
        <f t="shared" si="31"/>
        <v>0.001329376227203956</v>
      </c>
      <c r="AI28" s="9">
        <f t="shared" si="32"/>
        <v>0.001339102772143546</v>
      </c>
      <c r="AJ28" s="9">
        <f t="shared" si="33"/>
        <v>0.0136986301369863</v>
      </c>
      <c r="AK28" s="9">
        <f t="shared" si="34"/>
        <v>0.011963862679165023</v>
      </c>
      <c r="AL28" s="9">
        <f t="shared" si="35"/>
        <v>0.0136986301369863</v>
      </c>
      <c r="AM28" s="9">
        <f t="shared" si="36"/>
        <v>0.013222744559943744</v>
      </c>
      <c r="AN28" s="9">
        <f t="shared" si="37"/>
        <v>0.0136986301369863</v>
      </c>
      <c r="AO28" s="9">
        <f t="shared" si="38"/>
        <v>0.013552511761656222</v>
      </c>
      <c r="AP28" s="18">
        <f t="shared" si="39"/>
        <v>1.979</v>
      </c>
      <c r="AQ28" s="22">
        <f t="shared" si="40"/>
        <v>2</v>
      </c>
    </row>
    <row r="29" spans="1:43" ht="12.75">
      <c r="A29" s="1" t="s">
        <v>41</v>
      </c>
      <c r="B29" s="1" t="s">
        <v>107</v>
      </c>
      <c r="C29" s="35">
        <v>2</v>
      </c>
      <c r="D29" s="23">
        <f t="shared" si="6"/>
        <v>2</v>
      </c>
      <c r="E29" s="9">
        <f t="shared" si="24"/>
        <v>0.0040687765813941755</v>
      </c>
      <c r="F29" s="11">
        <f t="shared" si="0"/>
        <v>1855</v>
      </c>
      <c r="G29" s="38">
        <v>1041</v>
      </c>
      <c r="H29" s="10">
        <v>1855</v>
      </c>
      <c r="I29" s="9">
        <f t="shared" si="25"/>
        <v>0.007600053901091498</v>
      </c>
      <c r="J29" s="9">
        <f t="shared" si="26"/>
        <v>0.010416666666666666</v>
      </c>
      <c r="K29" s="24">
        <v>1</v>
      </c>
      <c r="L29" s="26">
        <f t="shared" si="3"/>
        <v>1</v>
      </c>
      <c r="M29" s="24">
        <v>0</v>
      </c>
      <c r="N29" s="24">
        <v>1</v>
      </c>
      <c r="O29" s="24">
        <v>0</v>
      </c>
      <c r="P29" s="24">
        <v>0</v>
      </c>
      <c r="Q29" s="9">
        <f t="shared" si="27"/>
        <v>0.00012408097679555733</v>
      </c>
      <c r="R29" s="9">
        <f t="shared" si="28"/>
        <v>0.00016009873996706807</v>
      </c>
      <c r="S29" s="11">
        <f t="shared" si="1"/>
        <v>1720</v>
      </c>
      <c r="T29" s="11">
        <f t="shared" si="2"/>
        <v>0</v>
      </c>
      <c r="U29" s="10">
        <v>0</v>
      </c>
      <c r="V29" s="10">
        <v>1720</v>
      </c>
      <c r="W29" s="10">
        <v>0</v>
      </c>
      <c r="X29" s="10">
        <v>0</v>
      </c>
      <c r="Y29" s="10">
        <v>0</v>
      </c>
      <c r="Z29" s="9">
        <f t="shared" si="29"/>
        <v>0.004440454650570312</v>
      </c>
      <c r="AA29" s="9">
        <f t="shared" si="30"/>
        <v>0.004957370471818217</v>
      </c>
      <c r="AB29" s="14">
        <f t="shared" si="4"/>
        <v>1028</v>
      </c>
      <c r="AC29" s="14">
        <f t="shared" si="5"/>
        <v>794</v>
      </c>
      <c r="AD29" s="10">
        <v>1028</v>
      </c>
      <c r="AE29" s="10">
        <v>0</v>
      </c>
      <c r="AF29" s="12">
        <v>801</v>
      </c>
      <c r="AG29" s="12">
        <v>794</v>
      </c>
      <c r="AH29" s="9">
        <f t="shared" si="31"/>
        <v>0.004058341527462886</v>
      </c>
      <c r="AI29" s="9">
        <f t="shared" si="32"/>
        <v>0.0040880348832182355</v>
      </c>
      <c r="AJ29" s="9">
        <f t="shared" si="33"/>
        <v>0.0136986301369863</v>
      </c>
      <c r="AK29" s="9">
        <f t="shared" si="34"/>
        <v>0.011963862679165023</v>
      </c>
      <c r="AL29" s="9">
        <f t="shared" si="35"/>
        <v>0.0136986301369863</v>
      </c>
      <c r="AM29" s="9">
        <f t="shared" si="36"/>
        <v>0.013222744559943744</v>
      </c>
      <c r="AN29" s="9">
        <f t="shared" si="37"/>
        <v>0.0136986301369863</v>
      </c>
      <c r="AO29" s="9">
        <f t="shared" si="38"/>
        <v>0.013552511761656222</v>
      </c>
      <c r="AP29" s="18">
        <f t="shared" si="39"/>
        <v>1.979</v>
      </c>
      <c r="AQ29" s="22">
        <f t="shared" si="40"/>
        <v>2</v>
      </c>
    </row>
    <row r="30" spans="1:43" ht="12.75">
      <c r="A30" s="1" t="s">
        <v>139</v>
      </c>
      <c r="B30" s="1" t="s">
        <v>108</v>
      </c>
      <c r="C30" s="35">
        <v>2</v>
      </c>
      <c r="D30" s="23"/>
      <c r="E30" s="9">
        <f t="shared" si="24"/>
        <v>0.006049426313469076</v>
      </c>
      <c r="F30" s="11">
        <f t="shared" si="0"/>
        <v>2758</v>
      </c>
      <c r="G30" s="38"/>
      <c r="H30" s="10">
        <v>2758</v>
      </c>
      <c r="I30" s="9"/>
      <c r="J30" s="9"/>
      <c r="K30" s="24">
        <v>0</v>
      </c>
      <c r="L30" s="26">
        <f t="shared" si="3"/>
        <v>1</v>
      </c>
      <c r="M30" s="24">
        <v>0</v>
      </c>
      <c r="N30" s="24">
        <v>1</v>
      </c>
      <c r="O30" s="24">
        <v>0</v>
      </c>
      <c r="P30" s="24">
        <v>0</v>
      </c>
      <c r="Q30" s="9"/>
      <c r="R30" s="9"/>
      <c r="S30" s="11">
        <f t="shared" si="1"/>
        <v>4437</v>
      </c>
      <c r="T30" s="11">
        <f t="shared" si="2"/>
        <v>4437</v>
      </c>
      <c r="U30" s="10">
        <v>0</v>
      </c>
      <c r="V30" s="10">
        <v>4437</v>
      </c>
      <c r="W30" s="10">
        <v>0</v>
      </c>
      <c r="X30" s="10">
        <v>0</v>
      </c>
      <c r="Y30" s="10">
        <v>4437</v>
      </c>
      <c r="Z30" s="9"/>
      <c r="AA30" s="9"/>
      <c r="AB30" s="14">
        <f t="shared" si="4"/>
        <v>1411</v>
      </c>
      <c r="AC30" s="14">
        <f t="shared" si="5"/>
        <v>1014</v>
      </c>
      <c r="AD30" s="10">
        <v>1411</v>
      </c>
      <c r="AE30" s="10">
        <v>0</v>
      </c>
      <c r="AF30" s="12">
        <v>968</v>
      </c>
      <c r="AG30" s="12">
        <v>1014</v>
      </c>
      <c r="AH30" s="9"/>
      <c r="AI30" s="9"/>
      <c r="AJ30" s="9"/>
      <c r="AK30" s="9"/>
      <c r="AL30" s="9"/>
      <c r="AM30" s="9"/>
      <c r="AN30" s="9"/>
      <c r="AO30" s="9"/>
      <c r="AP30" s="18"/>
      <c r="AQ30" s="22"/>
    </row>
    <row r="31" spans="1:43" ht="12.75">
      <c r="A31" s="1" t="s">
        <v>74</v>
      </c>
      <c r="B31" s="1" t="s">
        <v>109</v>
      </c>
      <c r="C31" s="35"/>
      <c r="D31" s="23"/>
      <c r="E31" s="9"/>
      <c r="F31" s="11">
        <f t="shared" si="0"/>
        <v>1320</v>
      </c>
      <c r="G31" s="38"/>
      <c r="H31" s="10">
        <v>1320</v>
      </c>
      <c r="I31" s="9"/>
      <c r="J31" s="9"/>
      <c r="K31" s="24">
        <v>0</v>
      </c>
      <c r="L31" s="26">
        <f>SUM(M31:P31)</f>
        <v>0</v>
      </c>
      <c r="M31" s="24">
        <v>0</v>
      </c>
      <c r="N31" s="24">
        <v>0</v>
      </c>
      <c r="O31" s="24">
        <v>0</v>
      </c>
      <c r="P31" s="24">
        <v>0</v>
      </c>
      <c r="Q31" s="9"/>
      <c r="R31" s="9"/>
      <c r="S31" s="11">
        <f t="shared" si="1"/>
        <v>0</v>
      </c>
      <c r="T31" s="11">
        <f t="shared" si="2"/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9"/>
      <c r="AA31" s="9"/>
      <c r="AB31" s="14">
        <f t="shared" si="4"/>
        <v>711</v>
      </c>
      <c r="AC31" s="14">
        <f t="shared" si="5"/>
        <v>710</v>
      </c>
      <c r="AD31" s="10">
        <v>40</v>
      </c>
      <c r="AE31" s="10">
        <v>324</v>
      </c>
      <c r="AF31" s="12">
        <v>711</v>
      </c>
      <c r="AG31" s="12">
        <v>710</v>
      </c>
      <c r="AH31" s="9"/>
      <c r="AI31" s="9"/>
      <c r="AJ31" s="9"/>
      <c r="AK31" s="9"/>
      <c r="AL31" s="9"/>
      <c r="AM31" s="9"/>
      <c r="AN31" s="9"/>
      <c r="AO31" s="9"/>
      <c r="AP31" s="18"/>
      <c r="AQ31" s="22"/>
    </row>
    <row r="32" spans="1:43" ht="12.75">
      <c r="A32" s="1" t="s">
        <v>42</v>
      </c>
      <c r="B32" s="1" t="s">
        <v>110</v>
      </c>
      <c r="C32" s="35">
        <v>2</v>
      </c>
      <c r="D32" s="23">
        <f t="shared" si="6"/>
        <v>2</v>
      </c>
      <c r="E32" s="9">
        <f>F32/SUM(F$2:F$52)</f>
        <v>0.01944239116845174</v>
      </c>
      <c r="F32" s="11">
        <f t="shared" si="0"/>
        <v>8864</v>
      </c>
      <c r="G32" s="38">
        <v>1203</v>
      </c>
      <c r="H32" s="10">
        <v>8864</v>
      </c>
      <c r="I32" s="9">
        <f>J32/SUM(J$2:J$52)</f>
        <v>0.015523514351165613</v>
      </c>
      <c r="J32" s="9">
        <f>MAX(K32/SUM(K$2:K$52),L32/SUM(L$2:L$52))</f>
        <v>0.02127659574468085</v>
      </c>
      <c r="K32" s="24">
        <v>1</v>
      </c>
      <c r="L32" s="26">
        <f t="shared" si="3"/>
        <v>18</v>
      </c>
      <c r="M32" s="24">
        <v>2</v>
      </c>
      <c r="N32" s="24">
        <v>6</v>
      </c>
      <c r="O32" s="24">
        <v>3</v>
      </c>
      <c r="P32" s="24">
        <v>7</v>
      </c>
      <c r="Q32" s="9">
        <f>R32/SUM(R$2:R$52)</f>
        <v>0.008059754418760556</v>
      </c>
      <c r="R32" s="9">
        <f>MAX(S32/SUM(S$2:S$52),T32/SUM(T$2:T$52))</f>
        <v>0.010399309871759285</v>
      </c>
      <c r="S32" s="11">
        <f t="shared" si="1"/>
        <v>69345</v>
      </c>
      <c r="T32" s="11">
        <f t="shared" si="2"/>
        <v>15801</v>
      </c>
      <c r="U32" s="10">
        <v>1567</v>
      </c>
      <c r="V32" s="10">
        <v>13291</v>
      </c>
      <c r="W32" s="10">
        <v>3014</v>
      </c>
      <c r="X32" s="10">
        <v>51473</v>
      </c>
      <c r="Y32" s="10">
        <v>15801</v>
      </c>
      <c r="Z32" s="9">
        <f>AA32/SUM(AA$2:AA$52)</f>
        <v>0.018186451784362442</v>
      </c>
      <c r="AA32" s="9">
        <f>MAX(AB32/SUM(AB$2:AB$52),AC32/SUM(AC$2:AC$52))</f>
        <v>0.020303546856708633</v>
      </c>
      <c r="AB32" s="14">
        <f t="shared" si="4"/>
        <v>3868</v>
      </c>
      <c r="AC32" s="14">
        <f t="shared" si="5"/>
        <v>9886</v>
      </c>
      <c r="AD32" s="10">
        <v>3636</v>
      </c>
      <c r="AE32" s="10">
        <v>9886</v>
      </c>
      <c r="AF32" s="12">
        <v>3868</v>
      </c>
      <c r="AG32" s="12">
        <v>3638</v>
      </c>
      <c r="AH32" s="9">
        <f>(E32+I32+Q32+Z32)/4</f>
        <v>0.015303027930685088</v>
      </c>
      <c r="AI32" s="9">
        <f>AH32/SUM(AH$2:AH$52)</f>
        <v>0.015414994419805081</v>
      </c>
      <c r="AJ32" s="9">
        <f>IF(AI32&gt;$D$60,AI32,$D$60)</f>
        <v>0.015414994419805081</v>
      </c>
      <c r="AK32" s="9">
        <f>AJ32/SUM(AJ$2:AJ$52)</f>
        <v>0.013462869980020947</v>
      </c>
      <c r="AL32" s="9">
        <f>IF(AK32&gt;$D$60,AK32,$D$60)</f>
        <v>0.0136986301369863</v>
      </c>
      <c r="AM32" s="9">
        <f>AL32/SUM(AL$2:AL$52)</f>
        <v>0.013222744559943744</v>
      </c>
      <c r="AN32" s="9">
        <f>IF(AM32&gt;$D$60,AM32,$D$60)</f>
        <v>0.0136986301369863</v>
      </c>
      <c r="AO32" s="9">
        <f>AN32/SUM(AN$2:AN$52)</f>
        <v>0.013552511761656222</v>
      </c>
      <c r="AP32" s="18">
        <f>ROUND(AO32*$D$62,3)</f>
        <v>1.979</v>
      </c>
      <c r="AQ32" s="22">
        <f>IF(AO32&gt;0.21,ROUND(0.21*$D$62+0.01,0),ROUND(AO32*$D$62+0.01,0))</f>
        <v>2</v>
      </c>
    </row>
    <row r="33" spans="1:43" ht="12.75">
      <c r="A33" s="1" t="s">
        <v>43</v>
      </c>
      <c r="B33" s="1" t="s">
        <v>111</v>
      </c>
      <c r="C33" s="35">
        <v>2</v>
      </c>
      <c r="D33" s="23">
        <f t="shared" si="6"/>
        <v>2</v>
      </c>
      <c r="E33" s="9">
        <f>F33/SUM(F$2:F$52)</f>
        <v>0.011232455457315134</v>
      </c>
      <c r="F33" s="11">
        <f t="shared" si="0"/>
        <v>5121</v>
      </c>
      <c r="G33" s="38">
        <v>5121</v>
      </c>
      <c r="H33" s="10">
        <v>2085</v>
      </c>
      <c r="I33" s="9">
        <f>J33/SUM(J$2:J$52)</f>
        <v>0</v>
      </c>
      <c r="J33" s="9">
        <f>MAX(K33/SUM(K$2:K$52),L33/SUM(L$2:L$52))</f>
        <v>0</v>
      </c>
      <c r="K33" s="24">
        <v>0</v>
      </c>
      <c r="L33" s="26">
        <f t="shared" si="3"/>
        <v>0</v>
      </c>
      <c r="M33" s="24">
        <v>0</v>
      </c>
      <c r="N33" s="24">
        <v>0</v>
      </c>
      <c r="O33" s="24">
        <v>0</v>
      </c>
      <c r="P33" s="24">
        <v>0</v>
      </c>
      <c r="Q33" s="9">
        <f>R33/SUM(R$2:R$52)</f>
        <v>0</v>
      </c>
      <c r="R33" s="9">
        <f>MAX(S33/SUM(S$2:S$52),T33/SUM(T$2:T$52))</f>
        <v>0</v>
      </c>
      <c r="S33" s="11">
        <f t="shared" si="1"/>
        <v>0</v>
      </c>
      <c r="T33" s="11">
        <f t="shared" si="2"/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9">
        <f>AA33/SUM(AA$2:AA$52)</f>
        <v>0.006703877060004985</v>
      </c>
      <c r="AA33" s="9">
        <f>MAX(AB33/SUM(AB$2:AB$52),AC33/SUM(AC$2:AC$52))</f>
        <v>0.007484279155896763</v>
      </c>
      <c r="AB33" s="14">
        <f t="shared" si="4"/>
        <v>1552</v>
      </c>
      <c r="AC33" s="14">
        <f t="shared" si="5"/>
        <v>2691</v>
      </c>
      <c r="AD33" s="10">
        <v>1552</v>
      </c>
      <c r="AE33" s="10">
        <v>2691</v>
      </c>
      <c r="AF33" s="12">
        <v>830</v>
      </c>
      <c r="AG33" s="12">
        <v>783</v>
      </c>
      <c r="AH33" s="9">
        <f>(E33+I33+Q33+Z33)/4</f>
        <v>0.00448408312933003</v>
      </c>
      <c r="AI33" s="9">
        <f>AH33/SUM(AH$2:AH$52)</f>
        <v>0.004516891475964917</v>
      </c>
      <c r="AJ33" s="9">
        <f>IF(AI33&gt;$D$60,AI33,$D$60)</f>
        <v>0.0136986301369863</v>
      </c>
      <c r="AK33" s="9">
        <f>AJ33/SUM(AJ$2:AJ$52)</f>
        <v>0.011963862679165023</v>
      </c>
      <c r="AL33" s="9">
        <f>IF(AK33&gt;$D$60,AK33,$D$60)</f>
        <v>0.0136986301369863</v>
      </c>
      <c r="AM33" s="9">
        <f>AL33/SUM(AL$2:AL$52)</f>
        <v>0.013222744559943744</v>
      </c>
      <c r="AN33" s="9">
        <f>IF(AM33&gt;$D$60,AM33,$D$60)</f>
        <v>0.0136986301369863</v>
      </c>
      <c r="AO33" s="9">
        <f>AN33/SUM(AN$2:AN$52)</f>
        <v>0.013552511761656222</v>
      </c>
      <c r="AP33" s="18">
        <f>ROUND(AO33*$D$62,3)</f>
        <v>1.979</v>
      </c>
      <c r="AQ33" s="22">
        <f>IF(AO33&gt;0.21,ROUND(0.21*$D$62+0.01,0),ROUND(AO33*$D$62+0.01,0))</f>
        <v>2</v>
      </c>
    </row>
    <row r="34" spans="1:43" ht="12.75">
      <c r="A34" s="1" t="s">
        <v>44</v>
      </c>
      <c r="B34" s="1" t="s">
        <v>112</v>
      </c>
      <c r="C34" s="35">
        <v>6</v>
      </c>
      <c r="D34" s="23">
        <f t="shared" si="6"/>
        <v>7</v>
      </c>
      <c r="E34" s="9">
        <f>F34/SUM(F$2:F$52)</f>
        <v>0.050349739313155416</v>
      </c>
      <c r="F34" s="11">
        <f t="shared" si="0"/>
        <v>22955</v>
      </c>
      <c r="G34" s="38">
        <v>22955</v>
      </c>
      <c r="H34" s="10">
        <v>19570</v>
      </c>
      <c r="I34" s="9">
        <f>J34/SUM(J$2:J$52)</f>
        <v>0.058644387548847876</v>
      </c>
      <c r="J34" s="9">
        <f>MAX(K34/SUM(K$2:K$52),L34/SUM(L$2:L$52))</f>
        <v>0.08037825059101655</v>
      </c>
      <c r="K34" s="24">
        <v>4.5</v>
      </c>
      <c r="L34" s="26">
        <f t="shared" si="3"/>
        <v>68</v>
      </c>
      <c r="M34" s="24">
        <v>13</v>
      </c>
      <c r="N34" s="24">
        <v>16</v>
      </c>
      <c r="O34" s="24">
        <v>18.5</v>
      </c>
      <c r="P34" s="24">
        <v>20.5</v>
      </c>
      <c r="Q34" s="9">
        <f>R34/SUM(R$2:R$52)</f>
        <v>0.05328741752885872</v>
      </c>
      <c r="R34" s="9">
        <f>MAX(S34/SUM(S$2:S$52),T34/SUM(T$2:T$52))</f>
        <v>0.06875549034825776</v>
      </c>
      <c r="S34" s="11">
        <f aca="true" t="shared" si="41" ref="S34:S52">SUM(U34:X34)</f>
        <v>458550</v>
      </c>
      <c r="T34" s="11">
        <f aca="true" t="shared" si="42" ref="T34:T52">MAX(Y34:Y34)</f>
        <v>104469</v>
      </c>
      <c r="U34" s="10">
        <v>18483</v>
      </c>
      <c r="V34" s="10">
        <v>309845</v>
      </c>
      <c r="W34" s="10">
        <v>14647</v>
      </c>
      <c r="X34" s="10">
        <v>115575</v>
      </c>
      <c r="Y34" s="10">
        <v>104469</v>
      </c>
      <c r="Z34" s="9">
        <f>AA34/SUM(AA$2:AA$52)</f>
        <v>0.07331976758219193</v>
      </c>
      <c r="AA34" s="9">
        <f>MAX(AB34/SUM(AB$2:AB$52),AC34/SUM(AC$2:AC$52))</f>
        <v>0.08185496292949415</v>
      </c>
      <c r="AB34" s="14">
        <f t="shared" si="4"/>
        <v>12801</v>
      </c>
      <c r="AC34" s="14">
        <f t="shared" si="5"/>
        <v>39856</v>
      </c>
      <c r="AD34" s="10">
        <v>12801</v>
      </c>
      <c r="AE34" s="10">
        <v>39856</v>
      </c>
      <c r="AF34" s="12">
        <v>7595</v>
      </c>
      <c r="AG34" s="12">
        <v>7061</v>
      </c>
      <c r="AH34" s="9">
        <f>(E34+I34+Q34+Z34)/4</f>
        <v>0.05890032799326349</v>
      </c>
      <c r="AI34" s="9">
        <f>AH34/SUM(AH$2:AH$52)</f>
        <v>0.059331279499285246</v>
      </c>
      <c r="AJ34" s="9">
        <f>IF(AI34&gt;$D$60,AI34,$D$60)</f>
        <v>0.059331279499285246</v>
      </c>
      <c r="AK34" s="9">
        <f>AJ34/SUM(AJ$2:AJ$52)</f>
        <v>0.05181768347712836</v>
      </c>
      <c r="AL34" s="9">
        <f>IF(AK34&gt;$D$60,AK34,$D$60)</f>
        <v>0.05181768347712836</v>
      </c>
      <c r="AM34" s="9">
        <f>AL34/SUM(AL$2:AL$52)</f>
        <v>0.05001755543834427</v>
      </c>
      <c r="AN34" s="9">
        <f>IF(AM34&gt;$D$60,AM34,$D$60)</f>
        <v>0.05001755543834427</v>
      </c>
      <c r="AO34" s="9">
        <f>AN34/SUM(AN$2:AN$52)</f>
        <v>0.04948403611082406</v>
      </c>
      <c r="AP34" s="18">
        <f>ROUND(AO34*$D$62,3)</f>
        <v>7.225</v>
      </c>
      <c r="AQ34" s="22">
        <f>IF(AO34&gt;0.21,ROUND(0.21*$D$62+0.01,0),ROUND(AO34*$D$62+0.01,0))</f>
        <v>7</v>
      </c>
    </row>
    <row r="35" spans="1:43" ht="12.75">
      <c r="A35" s="1" t="s">
        <v>45</v>
      </c>
      <c r="B35" s="1" t="s">
        <v>113</v>
      </c>
      <c r="C35" s="35">
        <v>2</v>
      </c>
      <c r="D35" s="23">
        <f t="shared" si="6"/>
        <v>2</v>
      </c>
      <c r="E35" s="9">
        <f>F35/SUM(F$2:F$52)</f>
        <v>0.021390139742186523</v>
      </c>
      <c r="F35" s="11">
        <f t="shared" si="0"/>
        <v>9752</v>
      </c>
      <c r="G35" s="38"/>
      <c r="H35" s="10">
        <v>9752</v>
      </c>
      <c r="I35" s="9">
        <f>J35/SUM(J$2:J$52)</f>
        <v>0</v>
      </c>
      <c r="J35" s="9">
        <f>MAX(K35/SUM(K$2:K$52),L35/SUM(L$2:L$52))</f>
        <v>0</v>
      </c>
      <c r="K35" s="24">
        <v>0</v>
      </c>
      <c r="L35" s="26">
        <f t="shared" si="3"/>
        <v>0</v>
      </c>
      <c r="M35" s="24">
        <v>0</v>
      </c>
      <c r="N35" s="24">
        <v>0</v>
      </c>
      <c r="O35" s="24">
        <v>0</v>
      </c>
      <c r="P35" s="24">
        <v>0</v>
      </c>
      <c r="Q35" s="9">
        <f>R35/SUM(R$2:R$52)</f>
        <v>0</v>
      </c>
      <c r="R35" s="9">
        <f>MAX(S35/SUM(S$2:S$52),T35/SUM(T$2:T$52))</f>
        <v>0</v>
      </c>
      <c r="S35" s="11">
        <f t="shared" si="41"/>
        <v>0</v>
      </c>
      <c r="T35" s="11">
        <f t="shared" si="42"/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9">
        <f>AA35/SUM(AA$2:AA$52)</f>
        <v>0.01862140077685663</v>
      </c>
      <c r="AA35" s="9">
        <f>MAX(AB35/SUM(AB$2:AB$52),AC35/SUM(AC$2:AC$52))</f>
        <v>0.020789128505844683</v>
      </c>
      <c r="AB35" s="14">
        <f t="shared" si="4"/>
        <v>4311</v>
      </c>
      <c r="AC35" s="14">
        <f t="shared" si="5"/>
        <v>4505</v>
      </c>
      <c r="AD35" s="10">
        <v>158</v>
      </c>
      <c r="AE35" s="10">
        <v>0</v>
      </c>
      <c r="AF35" s="12">
        <v>4311</v>
      </c>
      <c r="AG35" s="12">
        <v>4505</v>
      </c>
      <c r="AH35" s="9">
        <f>(E35+I35+Q35+Z35)/4</f>
        <v>0.010002885129760788</v>
      </c>
      <c r="AI35" s="9">
        <f>AH35/SUM(AH$2:AH$52)</f>
        <v>0.010076072471123744</v>
      </c>
      <c r="AJ35" s="9">
        <f>IF(AI35&gt;$D$60,AI35,$D$60)</f>
        <v>0.0136986301369863</v>
      </c>
      <c r="AK35" s="9">
        <f>AJ35/SUM(AJ$2:AJ$52)</f>
        <v>0.011963862679165023</v>
      </c>
      <c r="AL35" s="9">
        <f>IF(AK35&gt;$D$60,AK35,$D$60)</f>
        <v>0.0136986301369863</v>
      </c>
      <c r="AM35" s="9">
        <f>AL35/SUM(AL$2:AL$52)</f>
        <v>0.013222744559943744</v>
      </c>
      <c r="AN35" s="9">
        <f>IF(AM35&gt;$D$60,AM35,$D$60)</f>
        <v>0.0136986301369863</v>
      </c>
      <c r="AO35" s="9">
        <f>AN35/SUM(AN$2:AN$52)</f>
        <v>0.013552511761656222</v>
      </c>
      <c r="AP35" s="18">
        <f>ROUND(AO35*$D$62,3)</f>
        <v>1.979</v>
      </c>
      <c r="AQ35" s="22">
        <f>IF(AO35&gt;0.21,ROUND(0.21*$D$62+0.01,0),ROUND(AO35*$D$62+0.01,0))</f>
        <v>2</v>
      </c>
    </row>
    <row r="36" spans="1:43" ht="12.75">
      <c r="A36" s="1" t="s">
        <v>75</v>
      </c>
      <c r="B36" s="1" t="s">
        <v>114</v>
      </c>
      <c r="C36" s="35"/>
      <c r="D36" s="23"/>
      <c r="E36" s="9"/>
      <c r="F36" s="11">
        <f t="shared" si="0"/>
        <v>699</v>
      </c>
      <c r="G36" s="38"/>
      <c r="H36" s="10">
        <v>699</v>
      </c>
      <c r="I36" s="9">
        <f>J36/SUM(J$2:J$52)</f>
        <v>0</v>
      </c>
      <c r="J36" s="9">
        <f>MAX(K36/SUM(K$2:K$52),L36/SUM(L$2:L$52))</f>
        <v>0</v>
      </c>
      <c r="K36" s="24">
        <v>0</v>
      </c>
      <c r="L36" s="26">
        <f t="shared" si="3"/>
        <v>0</v>
      </c>
      <c r="M36" s="24">
        <v>0</v>
      </c>
      <c r="N36" s="24">
        <v>0</v>
      </c>
      <c r="O36" s="24">
        <v>0</v>
      </c>
      <c r="P36" s="24">
        <v>0</v>
      </c>
      <c r="Q36" s="9"/>
      <c r="R36" s="9"/>
      <c r="S36" s="11">
        <f t="shared" si="41"/>
        <v>0</v>
      </c>
      <c r="T36" s="11">
        <f t="shared" si="42"/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9"/>
      <c r="AA36" s="9"/>
      <c r="AB36" s="14">
        <f t="shared" si="4"/>
        <v>317</v>
      </c>
      <c r="AC36" s="14">
        <f t="shared" si="5"/>
        <v>1362</v>
      </c>
      <c r="AD36" s="10">
        <v>0</v>
      </c>
      <c r="AE36" s="10">
        <v>1362</v>
      </c>
      <c r="AF36" s="12">
        <v>317</v>
      </c>
      <c r="AG36" s="12">
        <v>322</v>
      </c>
      <c r="AH36" s="9"/>
      <c r="AI36" s="9"/>
      <c r="AJ36" s="9"/>
      <c r="AK36" s="9"/>
      <c r="AL36" s="9"/>
      <c r="AM36" s="9"/>
      <c r="AN36" s="9"/>
      <c r="AO36" s="9"/>
      <c r="AP36" s="18"/>
      <c r="AQ36" s="22"/>
    </row>
    <row r="37" spans="1:43" ht="12.75">
      <c r="A37" s="1" t="s">
        <v>46</v>
      </c>
      <c r="B37" s="1" t="s">
        <v>115</v>
      </c>
      <c r="C37" s="35">
        <v>3</v>
      </c>
      <c r="D37" s="23">
        <f t="shared" si="6"/>
        <v>3</v>
      </c>
      <c r="E37" s="9">
        <f aca="true" t="shared" si="43" ref="E37:E42">F37/SUM(F$2:F$52)</f>
        <v>0.025320731458552216</v>
      </c>
      <c r="F37" s="11">
        <f t="shared" si="0"/>
        <v>11544</v>
      </c>
      <c r="G37" s="38"/>
      <c r="H37" s="10">
        <v>11544</v>
      </c>
      <c r="I37" s="9">
        <f aca="true" t="shared" si="44" ref="I37:I42">J37/SUM(J$2:J$52)</f>
        <v>0.01983560167093384</v>
      </c>
      <c r="J37" s="9">
        <f aca="true" t="shared" si="45" ref="J37:J42">MAX(K37/SUM(K$2:K$52),L37/SUM(L$2:L$52))</f>
        <v>0.027186761229314422</v>
      </c>
      <c r="K37" s="24">
        <v>2</v>
      </c>
      <c r="L37" s="26">
        <f t="shared" si="3"/>
        <v>23</v>
      </c>
      <c r="M37" s="24">
        <v>4</v>
      </c>
      <c r="N37" s="24">
        <v>10</v>
      </c>
      <c r="O37" s="24">
        <v>2</v>
      </c>
      <c r="P37" s="24">
        <v>7</v>
      </c>
      <c r="Q37" s="9">
        <f aca="true" t="shared" si="46" ref="Q37:Q42">R37/SUM(R$2:R$52)</f>
        <v>0.02982685523935343</v>
      </c>
      <c r="R37" s="9">
        <f aca="true" t="shared" si="47" ref="R37:R42">MAX(S37/SUM(S$2:S$52),T37/SUM(T$2:T$52))</f>
        <v>0.03848488353592331</v>
      </c>
      <c r="S37" s="11">
        <f t="shared" si="41"/>
        <v>198163</v>
      </c>
      <c r="T37" s="11">
        <f t="shared" si="42"/>
        <v>58475</v>
      </c>
      <c r="U37" s="10">
        <v>20106</v>
      </c>
      <c r="V37" s="10">
        <v>128504</v>
      </c>
      <c r="W37" s="10">
        <v>1557</v>
      </c>
      <c r="X37" s="10">
        <v>47996</v>
      </c>
      <c r="Y37" s="10">
        <v>58475</v>
      </c>
      <c r="Z37" s="9">
        <f aca="true" t="shared" si="48" ref="Z37:Z42">AA37/SUM(AA$2:AA$52)</f>
        <v>0.03679357267855829</v>
      </c>
      <c r="AA37" s="9">
        <f aca="true" t="shared" si="49" ref="AA37:AA42">MAX(AB37/SUM(AB$2:AB$52),AC37/SUM(AC$2:AC$52))</f>
        <v>0.04107673315072721</v>
      </c>
      <c r="AB37" s="14">
        <f t="shared" si="4"/>
        <v>8518</v>
      </c>
      <c r="AC37" s="14">
        <f t="shared" si="5"/>
        <v>18574</v>
      </c>
      <c r="AD37" s="10">
        <v>8518</v>
      </c>
      <c r="AE37" s="10">
        <v>18574</v>
      </c>
      <c r="AF37" s="12">
        <v>5698</v>
      </c>
      <c r="AG37" s="12">
        <v>5580</v>
      </c>
      <c r="AH37" s="9">
        <f aca="true" t="shared" si="50" ref="AH37:AH42">(E37+I37+Q37+Z37)/4</f>
        <v>0.027944190261849442</v>
      </c>
      <c r="AI37" s="9">
        <f aca="true" t="shared" si="51" ref="AI37:AI42">AH37/SUM(AH$2:AH$52)</f>
        <v>0.028148647372500505</v>
      </c>
      <c r="AJ37" s="9">
        <f aca="true" t="shared" si="52" ref="AJ37:AJ42">IF(AI37&gt;$D$60,AI37,$D$60)</f>
        <v>0.028148647372500505</v>
      </c>
      <c r="AK37" s="9">
        <f aca="true" t="shared" si="53" ref="AK37:AK42">AJ37/SUM(AJ$2:AJ$52)</f>
        <v>0.024583958279124987</v>
      </c>
      <c r="AL37" s="9">
        <f aca="true" t="shared" si="54" ref="AL37:AL42">IF(AK37&gt;$D$60,AK37,$D$60)</f>
        <v>0.024583958279124987</v>
      </c>
      <c r="AM37" s="9">
        <f aca="true" t="shared" si="55" ref="AM37:AM42">AL37/SUM(AL$2:AL$52)</f>
        <v>0.023729920243594424</v>
      </c>
      <c r="AN37" s="9">
        <f aca="true" t="shared" si="56" ref="AN37:AN42">IF(AM37&gt;$D$60,AM37,$D$60)</f>
        <v>0.023729920243594424</v>
      </c>
      <c r="AO37" s="9">
        <f aca="true" t="shared" si="57" ref="AO37:AO42">AN37/SUM(AN$2:AN$52)</f>
        <v>0.02347680169392686</v>
      </c>
      <c r="AP37" s="18">
        <f aca="true" t="shared" si="58" ref="AP37:AP42">ROUND(AO37*$D$62,3)</f>
        <v>3.428</v>
      </c>
      <c r="AQ37" s="22">
        <f aca="true" t="shared" si="59" ref="AQ37:AQ42">IF(AO37&gt;0.21,ROUND(0.21*$D$62+0.01,0),ROUND(AO37*$D$62+0.01,0))</f>
        <v>3</v>
      </c>
    </row>
    <row r="38" spans="1:43" ht="12.75">
      <c r="A38" s="1" t="s">
        <v>47</v>
      </c>
      <c r="B38" s="1" t="s">
        <v>116</v>
      </c>
      <c r="C38" s="35">
        <v>2</v>
      </c>
      <c r="D38" s="23">
        <f t="shared" si="6"/>
        <v>2</v>
      </c>
      <c r="E38" s="9">
        <f t="shared" si="43"/>
        <v>0.008365667860613145</v>
      </c>
      <c r="F38" s="11">
        <f t="shared" si="0"/>
        <v>3814</v>
      </c>
      <c r="G38" s="38"/>
      <c r="H38" s="10">
        <v>3814</v>
      </c>
      <c r="I38" s="9">
        <f t="shared" si="44"/>
        <v>0.007600053901091498</v>
      </c>
      <c r="J38" s="9">
        <f t="shared" si="45"/>
        <v>0.010416666666666666</v>
      </c>
      <c r="K38" s="24">
        <v>1</v>
      </c>
      <c r="L38" s="26">
        <f t="shared" si="3"/>
        <v>1.5</v>
      </c>
      <c r="M38" s="24">
        <v>0</v>
      </c>
      <c r="N38" s="24">
        <v>1</v>
      </c>
      <c r="O38" s="24">
        <v>0.5</v>
      </c>
      <c r="P38" s="24">
        <v>0</v>
      </c>
      <c r="Q38" s="9">
        <f t="shared" si="46"/>
        <v>0.0006865660051675026</v>
      </c>
      <c r="R38" s="9">
        <f t="shared" si="47"/>
        <v>0.0008858598245293335</v>
      </c>
      <c r="S38" s="11">
        <f t="shared" si="41"/>
        <v>1346</v>
      </c>
      <c r="T38" s="11">
        <f t="shared" si="42"/>
        <v>1346</v>
      </c>
      <c r="U38" s="10">
        <v>0</v>
      </c>
      <c r="V38" s="10">
        <v>1346</v>
      </c>
      <c r="W38" s="10">
        <v>0</v>
      </c>
      <c r="X38" s="10">
        <v>0</v>
      </c>
      <c r="Y38" s="10">
        <v>1346</v>
      </c>
      <c r="Z38" s="9">
        <f t="shared" si="48"/>
        <v>0.006319440811074287</v>
      </c>
      <c r="AA38" s="9">
        <f t="shared" si="49"/>
        <v>0.007055090467188766</v>
      </c>
      <c r="AB38" s="14">
        <f t="shared" si="4"/>
        <v>1463</v>
      </c>
      <c r="AC38" s="14">
        <f t="shared" si="5"/>
        <v>1334</v>
      </c>
      <c r="AD38" s="10">
        <v>0</v>
      </c>
      <c r="AE38" s="10">
        <v>0</v>
      </c>
      <c r="AF38" s="12">
        <v>1463</v>
      </c>
      <c r="AG38" s="12">
        <v>1334</v>
      </c>
      <c r="AH38" s="9">
        <f t="shared" si="50"/>
        <v>0.005742932144486608</v>
      </c>
      <c r="AI38" s="9">
        <f t="shared" si="51"/>
        <v>0.005784951015025501</v>
      </c>
      <c r="AJ38" s="9">
        <f t="shared" si="52"/>
        <v>0.0136986301369863</v>
      </c>
      <c r="AK38" s="9">
        <f t="shared" si="53"/>
        <v>0.011963862679165023</v>
      </c>
      <c r="AL38" s="9">
        <f t="shared" si="54"/>
        <v>0.0136986301369863</v>
      </c>
      <c r="AM38" s="9">
        <f t="shared" si="55"/>
        <v>0.013222744559943744</v>
      </c>
      <c r="AN38" s="9">
        <f t="shared" si="56"/>
        <v>0.0136986301369863</v>
      </c>
      <c r="AO38" s="9">
        <f t="shared" si="57"/>
        <v>0.013552511761656222</v>
      </c>
      <c r="AP38" s="18">
        <f t="shared" si="58"/>
        <v>1.979</v>
      </c>
      <c r="AQ38" s="22">
        <f t="shared" si="59"/>
        <v>2</v>
      </c>
    </row>
    <row r="39" spans="1:43" ht="12.75">
      <c r="A39" s="1" t="s">
        <v>48</v>
      </c>
      <c r="B39" s="1" t="s">
        <v>117</v>
      </c>
      <c r="C39" s="35">
        <v>3</v>
      </c>
      <c r="D39" s="23">
        <f t="shared" si="6"/>
        <v>3</v>
      </c>
      <c r="E39" s="9">
        <f t="shared" si="43"/>
        <v>0.02378315065879086</v>
      </c>
      <c r="F39" s="11">
        <f t="shared" si="0"/>
        <v>10843</v>
      </c>
      <c r="G39" s="38">
        <v>10843</v>
      </c>
      <c r="H39" s="10">
        <v>3899</v>
      </c>
      <c r="I39" s="9">
        <f t="shared" si="44"/>
        <v>0.026600188653820245</v>
      </c>
      <c r="J39" s="9">
        <f t="shared" si="45"/>
        <v>0.036458333333333336</v>
      </c>
      <c r="K39" s="24">
        <v>3.5</v>
      </c>
      <c r="L39" s="26">
        <f t="shared" si="3"/>
        <v>21.5</v>
      </c>
      <c r="M39" s="24">
        <v>2</v>
      </c>
      <c r="N39" s="24">
        <v>11</v>
      </c>
      <c r="O39" s="24">
        <v>0</v>
      </c>
      <c r="P39" s="24">
        <v>8.5</v>
      </c>
      <c r="Q39" s="9">
        <f t="shared" si="46"/>
        <v>0.022563333758235125</v>
      </c>
      <c r="R39" s="9">
        <f t="shared" si="47"/>
        <v>0.029112934129312828</v>
      </c>
      <c r="S39" s="11">
        <f t="shared" si="41"/>
        <v>125970</v>
      </c>
      <c r="T39" s="11">
        <f t="shared" si="42"/>
        <v>44235</v>
      </c>
      <c r="U39" s="10">
        <v>6629</v>
      </c>
      <c r="V39" s="10">
        <v>31711</v>
      </c>
      <c r="W39" s="10">
        <v>0</v>
      </c>
      <c r="X39" s="10">
        <v>87630</v>
      </c>
      <c r="Y39" s="10">
        <v>44235</v>
      </c>
      <c r="Z39" s="9">
        <f t="shared" si="48"/>
        <v>0.035738235769250365</v>
      </c>
      <c r="AA39" s="9">
        <f t="shared" si="49"/>
        <v>0.03989854387874556</v>
      </c>
      <c r="AB39" s="14">
        <f t="shared" si="4"/>
        <v>4543</v>
      </c>
      <c r="AC39" s="14">
        <f t="shared" si="5"/>
        <v>19427</v>
      </c>
      <c r="AD39" s="10">
        <v>4543</v>
      </c>
      <c r="AE39" s="10">
        <v>19427</v>
      </c>
      <c r="AF39" s="12">
        <v>1828</v>
      </c>
      <c r="AG39" s="12">
        <v>1789</v>
      </c>
      <c r="AH39" s="9">
        <f t="shared" si="50"/>
        <v>0.02717122721002415</v>
      </c>
      <c r="AI39" s="9">
        <f t="shared" si="51"/>
        <v>0.027370028841280914</v>
      </c>
      <c r="AJ39" s="9">
        <f t="shared" si="52"/>
        <v>0.027370028841280914</v>
      </c>
      <c r="AK39" s="9">
        <f t="shared" si="53"/>
        <v>0.02390394246047659</v>
      </c>
      <c r="AL39" s="9">
        <f t="shared" si="54"/>
        <v>0.02390394246047659</v>
      </c>
      <c r="AM39" s="9">
        <f t="shared" si="55"/>
        <v>0.023073527934524683</v>
      </c>
      <c r="AN39" s="9">
        <f t="shared" si="56"/>
        <v>0.023073527934524683</v>
      </c>
      <c r="AO39" s="9">
        <f t="shared" si="57"/>
        <v>0.02282741088623509</v>
      </c>
      <c r="AP39" s="18">
        <f t="shared" si="58"/>
        <v>3.333</v>
      </c>
      <c r="AQ39" s="22">
        <f t="shared" si="59"/>
        <v>3</v>
      </c>
    </row>
    <row r="40" spans="1:43" ht="12.75">
      <c r="A40" s="1" t="s">
        <v>49</v>
      </c>
      <c r="B40" s="1" t="s">
        <v>118</v>
      </c>
      <c r="C40" s="35">
        <v>3</v>
      </c>
      <c r="D40" s="23">
        <f t="shared" si="6"/>
        <v>4</v>
      </c>
      <c r="E40" s="9">
        <f t="shared" si="43"/>
        <v>0.03408779345091476</v>
      </c>
      <c r="F40" s="11">
        <f t="shared" si="0"/>
        <v>15541</v>
      </c>
      <c r="G40" s="38">
        <v>15541</v>
      </c>
      <c r="H40" s="10">
        <v>12763</v>
      </c>
      <c r="I40" s="9">
        <f t="shared" si="44"/>
        <v>0.012505053227327857</v>
      </c>
      <c r="J40" s="9">
        <f t="shared" si="45"/>
        <v>0.017139479905437353</v>
      </c>
      <c r="K40" s="24">
        <v>1</v>
      </c>
      <c r="L40" s="26">
        <f t="shared" si="3"/>
        <v>14.5</v>
      </c>
      <c r="M40" s="24">
        <v>5.5</v>
      </c>
      <c r="N40" s="24">
        <v>6</v>
      </c>
      <c r="O40" s="24">
        <v>3</v>
      </c>
      <c r="P40" s="24">
        <v>0</v>
      </c>
      <c r="Q40" s="9">
        <f t="shared" si="46"/>
        <v>0.03489272491655533</v>
      </c>
      <c r="R40" s="9">
        <f t="shared" si="47"/>
        <v>0.04502125496934389</v>
      </c>
      <c r="S40" s="11">
        <f t="shared" si="41"/>
        <v>483680</v>
      </c>
      <c r="T40" s="11">
        <f t="shared" si="42"/>
        <v>10346</v>
      </c>
      <c r="U40" s="10">
        <v>1204</v>
      </c>
      <c r="V40" s="10">
        <v>14494</v>
      </c>
      <c r="W40" s="10">
        <v>10644</v>
      </c>
      <c r="X40" s="10">
        <v>457338</v>
      </c>
      <c r="Y40" s="10">
        <v>10346</v>
      </c>
      <c r="Z40" s="9">
        <f t="shared" si="48"/>
        <v>0.03925926234372636</v>
      </c>
      <c r="AA40" s="9">
        <f t="shared" si="49"/>
        <v>0.04382945513544598</v>
      </c>
      <c r="AB40" s="14">
        <f t="shared" si="4"/>
        <v>6013</v>
      </c>
      <c r="AC40" s="14">
        <f t="shared" si="5"/>
        <v>21341</v>
      </c>
      <c r="AD40" s="10">
        <v>0</v>
      </c>
      <c r="AE40" s="10">
        <v>21341</v>
      </c>
      <c r="AF40" s="12">
        <v>6013</v>
      </c>
      <c r="AG40" s="12">
        <v>5753</v>
      </c>
      <c r="AH40" s="9">
        <f t="shared" si="50"/>
        <v>0.030186208484631077</v>
      </c>
      <c r="AI40" s="9">
        <f t="shared" si="51"/>
        <v>0.030407069597815816</v>
      </c>
      <c r="AJ40" s="9">
        <f t="shared" si="52"/>
        <v>0.030407069597815816</v>
      </c>
      <c r="AK40" s="9">
        <f t="shared" si="53"/>
        <v>0.026556378375517994</v>
      </c>
      <c r="AL40" s="9">
        <f t="shared" si="54"/>
        <v>0.026556378375517994</v>
      </c>
      <c r="AM40" s="9">
        <f t="shared" si="55"/>
        <v>0.025633819161858244</v>
      </c>
      <c r="AN40" s="9">
        <f t="shared" si="56"/>
        <v>0.025633819161858244</v>
      </c>
      <c r="AO40" s="9">
        <f t="shared" si="57"/>
        <v>0.025360392405169435</v>
      </c>
      <c r="AP40" s="18">
        <f t="shared" si="58"/>
        <v>3.703</v>
      </c>
      <c r="AQ40" s="22">
        <f t="shared" si="59"/>
        <v>4</v>
      </c>
    </row>
    <row r="41" spans="1:43" ht="12.75">
      <c r="A41" s="1" t="s">
        <v>50</v>
      </c>
      <c r="B41" s="1" t="s">
        <v>119</v>
      </c>
      <c r="C41" s="35">
        <v>2</v>
      </c>
      <c r="D41" s="23">
        <f t="shared" si="6"/>
        <v>2</v>
      </c>
      <c r="E41" s="9">
        <f t="shared" si="43"/>
        <v>0.002303081083808024</v>
      </c>
      <c r="F41" s="11">
        <f t="shared" si="0"/>
        <v>1050</v>
      </c>
      <c r="G41" s="38"/>
      <c r="H41" s="10">
        <v>1050</v>
      </c>
      <c r="I41" s="9">
        <f t="shared" si="44"/>
        <v>0</v>
      </c>
      <c r="J41" s="9">
        <f t="shared" si="45"/>
        <v>0</v>
      </c>
      <c r="K41" s="24">
        <v>0</v>
      </c>
      <c r="L41" s="26">
        <f t="shared" si="3"/>
        <v>0</v>
      </c>
      <c r="M41" s="24">
        <v>0</v>
      </c>
      <c r="N41" s="24">
        <v>0</v>
      </c>
      <c r="O41" s="24">
        <v>0</v>
      </c>
      <c r="P41" s="24">
        <v>0</v>
      </c>
      <c r="Q41" s="9">
        <f t="shared" si="46"/>
        <v>0</v>
      </c>
      <c r="R41" s="9">
        <f t="shared" si="47"/>
        <v>0</v>
      </c>
      <c r="S41" s="11">
        <f t="shared" si="41"/>
        <v>0</v>
      </c>
      <c r="T41" s="11">
        <f t="shared" si="42"/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9">
        <f t="shared" si="48"/>
        <v>0.0044537122971820215</v>
      </c>
      <c r="AA41" s="9">
        <f t="shared" si="49"/>
        <v>0.004972171448522314</v>
      </c>
      <c r="AB41" s="14">
        <f t="shared" si="4"/>
        <v>797</v>
      </c>
      <c r="AC41" s="14">
        <f t="shared" si="5"/>
        <v>2421</v>
      </c>
      <c r="AD41" s="10">
        <v>797</v>
      </c>
      <c r="AE41" s="10">
        <v>2421</v>
      </c>
      <c r="AF41" s="12">
        <v>472</v>
      </c>
      <c r="AG41" s="12">
        <v>446</v>
      </c>
      <c r="AH41" s="9">
        <f t="shared" si="50"/>
        <v>0.0016891983452475114</v>
      </c>
      <c r="AI41" s="9">
        <f t="shared" si="51"/>
        <v>0.0017015575730422554</v>
      </c>
      <c r="AJ41" s="9">
        <f t="shared" si="52"/>
        <v>0.0136986301369863</v>
      </c>
      <c r="AK41" s="9">
        <f t="shared" si="53"/>
        <v>0.011963862679165023</v>
      </c>
      <c r="AL41" s="9">
        <f t="shared" si="54"/>
        <v>0.0136986301369863</v>
      </c>
      <c r="AM41" s="9">
        <f t="shared" si="55"/>
        <v>0.013222744559943744</v>
      </c>
      <c r="AN41" s="9">
        <f t="shared" si="56"/>
        <v>0.0136986301369863</v>
      </c>
      <c r="AO41" s="9">
        <f t="shared" si="57"/>
        <v>0.013552511761656222</v>
      </c>
      <c r="AP41" s="18">
        <f t="shared" si="58"/>
        <v>1.979</v>
      </c>
      <c r="AQ41" s="22">
        <f t="shared" si="59"/>
        <v>2</v>
      </c>
    </row>
    <row r="42" spans="1:43" ht="12.75">
      <c r="A42" s="1" t="s">
        <v>51</v>
      </c>
      <c r="B42" s="1" t="s">
        <v>120</v>
      </c>
      <c r="C42" s="35">
        <v>3</v>
      </c>
      <c r="D42" s="23">
        <f t="shared" si="6"/>
        <v>3</v>
      </c>
      <c r="E42" s="9">
        <f t="shared" si="43"/>
        <v>0.010359478056024092</v>
      </c>
      <c r="F42" s="11">
        <f t="shared" si="0"/>
        <v>4723</v>
      </c>
      <c r="G42" s="38"/>
      <c r="H42" s="10">
        <v>4723</v>
      </c>
      <c r="I42" s="9">
        <f t="shared" si="44"/>
        <v>0.013798679423258324</v>
      </c>
      <c r="J42" s="9">
        <f t="shared" si="45"/>
        <v>0.018912529550827423</v>
      </c>
      <c r="K42" s="24">
        <v>1</v>
      </c>
      <c r="L42" s="26">
        <f t="shared" si="3"/>
        <v>16</v>
      </c>
      <c r="M42" s="24">
        <v>0</v>
      </c>
      <c r="N42" s="24">
        <v>10</v>
      </c>
      <c r="O42" s="24">
        <v>0</v>
      </c>
      <c r="P42" s="24">
        <v>6</v>
      </c>
      <c r="Q42" s="9">
        <f t="shared" si="46"/>
        <v>0.061960286611966474</v>
      </c>
      <c r="R42" s="9">
        <f t="shared" si="47"/>
        <v>0.07994588752245706</v>
      </c>
      <c r="S42" s="11">
        <f t="shared" si="41"/>
        <v>217830</v>
      </c>
      <c r="T42" s="11">
        <f t="shared" si="42"/>
        <v>121472</v>
      </c>
      <c r="U42" s="10">
        <v>0</v>
      </c>
      <c r="V42" s="10">
        <v>195443</v>
      </c>
      <c r="W42" s="10">
        <v>0</v>
      </c>
      <c r="X42" s="10">
        <v>22387</v>
      </c>
      <c r="Y42" s="10">
        <v>121472</v>
      </c>
      <c r="Z42" s="9">
        <f t="shared" si="48"/>
        <v>0.01926932703909938</v>
      </c>
      <c r="AA42" s="9">
        <f t="shared" si="49"/>
        <v>0.02151248022838625</v>
      </c>
      <c r="AB42" s="14">
        <f t="shared" si="4"/>
        <v>4461</v>
      </c>
      <c r="AC42" s="14">
        <f t="shared" si="5"/>
        <v>5446</v>
      </c>
      <c r="AD42" s="10">
        <v>4461</v>
      </c>
      <c r="AE42" s="10">
        <v>5446</v>
      </c>
      <c r="AF42" s="12">
        <v>1921</v>
      </c>
      <c r="AG42" s="12">
        <v>1964</v>
      </c>
      <c r="AH42" s="9">
        <f t="shared" si="50"/>
        <v>0.026346942782587066</v>
      </c>
      <c r="AI42" s="9">
        <f t="shared" si="51"/>
        <v>0.026539713435282303</v>
      </c>
      <c r="AJ42" s="9">
        <f t="shared" si="52"/>
        <v>0.026539713435282303</v>
      </c>
      <c r="AK42" s="9">
        <f t="shared" si="53"/>
        <v>0.023178776557139923</v>
      </c>
      <c r="AL42" s="9">
        <f t="shared" si="54"/>
        <v>0.023178776557139923</v>
      </c>
      <c r="AM42" s="9">
        <f t="shared" si="55"/>
        <v>0.022373554038776368</v>
      </c>
      <c r="AN42" s="9">
        <f t="shared" si="56"/>
        <v>0.022373554038776368</v>
      </c>
      <c r="AO42" s="9">
        <f t="shared" si="57"/>
        <v>0.02213490336102145</v>
      </c>
      <c r="AP42" s="18">
        <f t="shared" si="58"/>
        <v>3.232</v>
      </c>
      <c r="AQ42" s="22">
        <f t="shared" si="59"/>
        <v>3</v>
      </c>
    </row>
    <row r="43" spans="1:43" ht="12.75">
      <c r="A43" s="1" t="s">
        <v>76</v>
      </c>
      <c r="B43" s="1" t="s">
        <v>121</v>
      </c>
      <c r="C43" s="35"/>
      <c r="D43" s="23"/>
      <c r="E43" s="9"/>
      <c r="F43" s="11">
        <f t="shared" si="0"/>
        <v>833</v>
      </c>
      <c r="G43" s="38"/>
      <c r="H43" s="10">
        <v>833</v>
      </c>
      <c r="I43" s="9"/>
      <c r="J43" s="9"/>
      <c r="K43" s="24">
        <v>0</v>
      </c>
      <c r="L43" s="26">
        <f>SUM(M43:P43)</f>
        <v>0</v>
      </c>
      <c r="M43" s="24">
        <v>0</v>
      </c>
      <c r="N43" s="24">
        <v>0</v>
      </c>
      <c r="O43" s="24">
        <v>0</v>
      </c>
      <c r="P43" s="24">
        <v>0</v>
      </c>
      <c r="Q43" s="9"/>
      <c r="R43" s="9"/>
      <c r="S43" s="11">
        <f t="shared" si="41"/>
        <v>0</v>
      </c>
      <c r="T43" s="11">
        <f t="shared" si="42"/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9"/>
      <c r="AA43" s="9"/>
      <c r="AB43" s="14">
        <f t="shared" si="4"/>
        <v>382</v>
      </c>
      <c r="AC43" s="14">
        <f t="shared" si="5"/>
        <v>363</v>
      </c>
      <c r="AD43" s="10">
        <v>0</v>
      </c>
      <c r="AE43" s="10">
        <v>0</v>
      </c>
      <c r="AF43" s="12">
        <v>382</v>
      </c>
      <c r="AG43" s="12">
        <v>363</v>
      </c>
      <c r="AH43" s="9"/>
      <c r="AI43" s="9"/>
      <c r="AJ43" s="9"/>
      <c r="AK43" s="9"/>
      <c r="AL43" s="9"/>
      <c r="AM43" s="9"/>
      <c r="AN43" s="9"/>
      <c r="AO43" s="9"/>
      <c r="AP43" s="18"/>
      <c r="AQ43" s="22"/>
    </row>
    <row r="44" spans="1:43" ht="12.75">
      <c r="A44" s="1" t="s">
        <v>52</v>
      </c>
      <c r="B44" s="1" t="s">
        <v>122</v>
      </c>
      <c r="C44" s="35">
        <v>2</v>
      </c>
      <c r="D44" s="23">
        <f t="shared" si="6"/>
        <v>2</v>
      </c>
      <c r="E44" s="9">
        <f>F44/SUM(F$2:F$52)</f>
        <v>0.014160658549585335</v>
      </c>
      <c r="F44" s="11">
        <f t="shared" si="0"/>
        <v>6456</v>
      </c>
      <c r="G44" s="38"/>
      <c r="H44" s="10">
        <v>6456</v>
      </c>
      <c r="I44" s="9">
        <f aca="true" t="shared" si="60" ref="I44:I51">J44/SUM(J$2:J$52)</f>
        <v>0.010349009567443742</v>
      </c>
      <c r="J44" s="9">
        <f aca="true" t="shared" si="61" ref="J44:J51">MAX(K44/SUM(K$2:K$52),L44/SUM(L$2:L$52))</f>
        <v>0.014184397163120567</v>
      </c>
      <c r="K44" s="24">
        <v>0</v>
      </c>
      <c r="L44" s="26">
        <f t="shared" si="3"/>
        <v>12</v>
      </c>
      <c r="M44" s="24">
        <v>0</v>
      </c>
      <c r="N44" s="24">
        <v>2</v>
      </c>
      <c r="O44" s="24">
        <v>0</v>
      </c>
      <c r="P44" s="24">
        <v>10</v>
      </c>
      <c r="Q44" s="9">
        <f>R44/SUM(R$2:R$52)</f>
        <v>0.019623749889156137</v>
      </c>
      <c r="R44" s="9">
        <f>MAX(S44/SUM(S$2:S$52),T44/SUM(T$2:T$52))</f>
        <v>0.02532005881819652</v>
      </c>
      <c r="S44" s="11">
        <f t="shared" si="41"/>
        <v>91979</v>
      </c>
      <c r="T44" s="11">
        <f t="shared" si="42"/>
        <v>38472</v>
      </c>
      <c r="U44" s="10">
        <v>0</v>
      </c>
      <c r="V44" s="10">
        <v>2283</v>
      </c>
      <c r="W44" s="10">
        <v>0</v>
      </c>
      <c r="X44" s="10">
        <v>89696</v>
      </c>
      <c r="Y44" s="10">
        <v>38472</v>
      </c>
      <c r="Z44" s="9">
        <f>AA44/SUM(AA$2:AA$52)</f>
        <v>0.011985103517612916</v>
      </c>
      <c r="AA44" s="9">
        <f>MAX(AB44/SUM(AB$2:AB$52),AC44/SUM(AC$2:AC$52))</f>
        <v>0.013380296153293217</v>
      </c>
      <c r="AB44" s="14">
        <f t="shared" si="4"/>
        <v>2600</v>
      </c>
      <c r="AC44" s="14">
        <f t="shared" si="5"/>
        <v>6515</v>
      </c>
      <c r="AD44" s="10">
        <v>2499</v>
      </c>
      <c r="AE44" s="10">
        <v>6515</v>
      </c>
      <c r="AF44" s="12">
        <v>2600</v>
      </c>
      <c r="AG44" s="12">
        <v>2458</v>
      </c>
      <c r="AH44" s="9">
        <f>(E44+I44+Q44+Z44)/4</f>
        <v>0.014029630380949532</v>
      </c>
      <c r="AI44" s="9">
        <f>AH44/SUM(AH$2:AH$52)</f>
        <v>0.014132279900019957</v>
      </c>
      <c r="AJ44" s="9">
        <f>IF(AI44&gt;$D$60,AI44,$D$60)</f>
        <v>0.014132279900019957</v>
      </c>
      <c r="AK44" s="9">
        <f>AJ44/SUM(AJ$2:AJ$52)</f>
        <v>0.012342595892917483</v>
      </c>
      <c r="AL44" s="9">
        <f>IF(AK44&gt;$D$60,AK44,$D$60)</f>
        <v>0.0136986301369863</v>
      </c>
      <c r="AM44" s="9">
        <f>AL44/SUM(AL$2:AL$52)</f>
        <v>0.013222744559943744</v>
      </c>
      <c r="AN44" s="9">
        <f>IF(AM44&gt;$D$60,AM44,$D$60)</f>
        <v>0.0136986301369863</v>
      </c>
      <c r="AO44" s="9">
        <f>AN44/SUM(AN$2:AN$52)</f>
        <v>0.013552511761656222</v>
      </c>
      <c r="AP44" s="18">
        <f>ROUND(AO44*$D$62,3)</f>
        <v>1.979</v>
      </c>
      <c r="AQ44" s="22">
        <f>IF(AO44&gt;0.21,ROUND(0.21*$D$62+0.01,0),ROUND(AO44*$D$62+0.01,0))</f>
        <v>2</v>
      </c>
    </row>
    <row r="45" spans="1:43" ht="12.75">
      <c r="A45" s="1" t="s">
        <v>53</v>
      </c>
      <c r="B45" s="1" t="s">
        <v>123</v>
      </c>
      <c r="C45" s="35">
        <v>5</v>
      </c>
      <c r="D45" s="23">
        <f t="shared" si="6"/>
        <v>9</v>
      </c>
      <c r="E45" s="9">
        <f>F45/SUM(F$2:F$52)</f>
        <v>0.057158085679003136</v>
      </c>
      <c r="F45" s="11">
        <f t="shared" si="0"/>
        <v>26059</v>
      </c>
      <c r="G45" s="38"/>
      <c r="H45" s="10">
        <v>26059</v>
      </c>
      <c r="I45" s="9">
        <f t="shared" si="60"/>
        <v>0.05390109149710282</v>
      </c>
      <c r="J45" s="9">
        <f t="shared" si="61"/>
        <v>0.07387706855791962</v>
      </c>
      <c r="K45" s="24">
        <v>0.5</v>
      </c>
      <c r="L45" s="26">
        <f t="shared" si="3"/>
        <v>62.5</v>
      </c>
      <c r="M45" s="24">
        <v>3</v>
      </c>
      <c r="N45" s="24">
        <v>13.5</v>
      </c>
      <c r="O45" s="24">
        <v>2</v>
      </c>
      <c r="P45" s="24">
        <v>44</v>
      </c>
      <c r="Q45" s="9">
        <f>R45/SUM(R$2:R$52)</f>
        <v>0.14428943950938633</v>
      </c>
      <c r="R45" s="9">
        <f>MAX(S45/SUM(S$2:S$52),T45/SUM(T$2:T$52))</f>
        <v>0.18617323986793716</v>
      </c>
      <c r="S45" s="11">
        <f t="shared" si="41"/>
        <v>2000128</v>
      </c>
      <c r="T45" s="11">
        <f t="shared" si="42"/>
        <v>152654</v>
      </c>
      <c r="U45" s="10">
        <v>30803</v>
      </c>
      <c r="V45" s="10">
        <v>440722</v>
      </c>
      <c r="W45" s="10">
        <v>37386</v>
      </c>
      <c r="X45" s="10">
        <v>1491217</v>
      </c>
      <c r="Y45" s="10">
        <v>152654</v>
      </c>
      <c r="Z45" s="9">
        <f>AA45/SUM(AA$2:AA$52)</f>
        <v>0.04535943168592198</v>
      </c>
      <c r="AA45" s="9">
        <f>MAX(AB45/SUM(AB$2:AB$52),AC45/SUM(AC$2:AC$52))</f>
        <v>0.05063974861884126</v>
      </c>
      <c r="AB45" s="14">
        <f t="shared" si="4"/>
        <v>8077</v>
      </c>
      <c r="AC45" s="14">
        <f t="shared" si="5"/>
        <v>24657</v>
      </c>
      <c r="AD45" s="10">
        <v>831</v>
      </c>
      <c r="AE45" s="10">
        <v>24657</v>
      </c>
      <c r="AF45" s="12">
        <v>8077</v>
      </c>
      <c r="AG45" s="12">
        <v>7993</v>
      </c>
      <c r="AH45" s="9">
        <f>(E45+I45+Q45+Z45)/4</f>
        <v>0.07517701209285357</v>
      </c>
      <c r="AI45" s="9">
        <f>AH45/SUM(AH$2:AH$52)</f>
        <v>0.07572705396330523</v>
      </c>
      <c r="AJ45" s="9">
        <f>IF(AI45&gt;$D$60,AI45,$D$60)</f>
        <v>0.07572705396330523</v>
      </c>
      <c r="AK45" s="9">
        <f>AJ45/SUM(AJ$2:AJ$52)</f>
        <v>0.06613712945417334</v>
      </c>
      <c r="AL45" s="9">
        <f>IF(AK45&gt;$D$60,AK45,$D$60)</f>
        <v>0.06613712945417334</v>
      </c>
      <c r="AM45" s="9">
        <f>AL45/SUM(AL$2:AL$52)</f>
        <v>0.063839548915134</v>
      </c>
      <c r="AN45" s="9">
        <f>IF(AM45&gt;$D$60,AM45,$D$60)</f>
        <v>0.063839548915134</v>
      </c>
      <c r="AO45" s="9">
        <f>AN45/SUM(AN$2:AN$52)</f>
        <v>0.06315859533977625</v>
      </c>
      <c r="AP45" s="18">
        <f>ROUND(AO45*$D$62,3)</f>
        <v>9.221</v>
      </c>
      <c r="AQ45" s="22">
        <f>IF(AO45&gt;0.21,ROUND(0.21*$D$62+0.01,0),ROUND(AO45*$D$62+0.01,0))</f>
        <v>9</v>
      </c>
    </row>
    <row r="46" spans="1:43" ht="12.75">
      <c r="A46" s="1" t="s">
        <v>138</v>
      </c>
      <c r="B46" s="1" t="s">
        <v>124</v>
      </c>
      <c r="C46" s="35">
        <v>2</v>
      </c>
      <c r="D46" s="23"/>
      <c r="E46" s="9">
        <f>F46/SUM(F$2:F$52)</f>
        <v>0.006262187137401817</v>
      </c>
      <c r="F46" s="11">
        <f t="shared" si="0"/>
        <v>2855</v>
      </c>
      <c r="G46" s="38">
        <v>790</v>
      </c>
      <c r="H46" s="10">
        <v>2855</v>
      </c>
      <c r="I46" s="9"/>
      <c r="J46" s="9"/>
      <c r="K46" s="24">
        <v>0</v>
      </c>
      <c r="L46" s="26">
        <f t="shared" si="3"/>
        <v>1</v>
      </c>
      <c r="M46" s="24">
        <v>0</v>
      </c>
      <c r="N46" s="24">
        <v>0</v>
      </c>
      <c r="O46" s="24">
        <v>0</v>
      </c>
      <c r="P46" s="24">
        <v>1</v>
      </c>
      <c r="Q46" s="9"/>
      <c r="R46" s="9"/>
      <c r="S46" s="11">
        <f t="shared" si="41"/>
        <v>440</v>
      </c>
      <c r="T46" s="11">
        <f t="shared" si="42"/>
        <v>440</v>
      </c>
      <c r="U46" s="10">
        <v>0</v>
      </c>
      <c r="V46" s="10">
        <v>0</v>
      </c>
      <c r="W46" s="10">
        <v>0</v>
      </c>
      <c r="X46" s="10">
        <v>440</v>
      </c>
      <c r="Y46" s="10">
        <v>440</v>
      </c>
      <c r="Z46" s="9"/>
      <c r="AA46" s="9"/>
      <c r="AB46" s="14">
        <f t="shared" si="4"/>
        <v>982</v>
      </c>
      <c r="AC46" s="14">
        <f t="shared" si="5"/>
        <v>3817</v>
      </c>
      <c r="AD46" s="10">
        <v>982</v>
      </c>
      <c r="AE46" s="10">
        <v>3817</v>
      </c>
      <c r="AF46" s="12">
        <v>952</v>
      </c>
      <c r="AG46" s="12">
        <v>1017</v>
      </c>
      <c r="AH46" s="9"/>
      <c r="AI46" s="9"/>
      <c r="AJ46" s="9"/>
      <c r="AK46" s="9"/>
      <c r="AL46" s="9"/>
      <c r="AM46" s="9"/>
      <c r="AN46" s="9"/>
      <c r="AO46" s="9"/>
      <c r="AP46" s="18"/>
      <c r="AQ46" s="22"/>
    </row>
    <row r="47" spans="1:43" ht="12.75">
      <c r="A47" s="1" t="s">
        <v>77</v>
      </c>
      <c r="B47" s="1" t="s">
        <v>125</v>
      </c>
      <c r="C47" s="35"/>
      <c r="D47" s="23"/>
      <c r="E47" s="9"/>
      <c r="F47" s="11">
        <f t="shared" si="0"/>
        <v>626</v>
      </c>
      <c r="G47" s="38"/>
      <c r="H47" s="10">
        <v>626</v>
      </c>
      <c r="I47" s="9"/>
      <c r="J47" s="9"/>
      <c r="K47" s="24">
        <v>0</v>
      </c>
      <c r="L47" s="26">
        <f t="shared" si="3"/>
        <v>6</v>
      </c>
      <c r="M47" s="24">
        <v>6</v>
      </c>
      <c r="N47" s="24">
        <v>0</v>
      </c>
      <c r="O47" s="24">
        <v>0</v>
      </c>
      <c r="P47" s="24">
        <v>0</v>
      </c>
      <c r="Q47" s="9"/>
      <c r="R47" s="9"/>
      <c r="S47" s="11">
        <f t="shared" si="41"/>
        <v>513</v>
      </c>
      <c r="T47" s="11">
        <f t="shared" si="42"/>
        <v>61.25</v>
      </c>
      <c r="U47" s="10">
        <v>513</v>
      </c>
      <c r="V47" s="10">
        <v>0</v>
      </c>
      <c r="W47" s="10">
        <v>0</v>
      </c>
      <c r="X47" s="10">
        <v>0</v>
      </c>
      <c r="Y47" s="10">
        <v>61.25</v>
      </c>
      <c r="Z47" s="9"/>
      <c r="AA47" s="9"/>
      <c r="AB47" s="14">
        <f t="shared" si="4"/>
        <v>325</v>
      </c>
      <c r="AC47" s="14">
        <f t="shared" si="5"/>
        <v>594</v>
      </c>
      <c r="AD47" s="10">
        <v>66</v>
      </c>
      <c r="AE47" s="10">
        <v>594</v>
      </c>
      <c r="AF47" s="12">
        <v>325</v>
      </c>
      <c r="AG47" s="12">
        <v>299</v>
      </c>
      <c r="AH47" s="9"/>
      <c r="AI47" s="9"/>
      <c r="AJ47" s="9"/>
      <c r="AK47" s="9"/>
      <c r="AL47" s="9"/>
      <c r="AM47" s="9"/>
      <c r="AN47" s="9"/>
      <c r="AO47" s="9"/>
      <c r="AP47" s="18"/>
      <c r="AQ47" s="22"/>
    </row>
    <row r="48" spans="1:43" ht="12.75">
      <c r="A48" s="1" t="s">
        <v>54</v>
      </c>
      <c r="B48" s="1" t="s">
        <v>126</v>
      </c>
      <c r="C48" s="35">
        <v>2</v>
      </c>
      <c r="D48" s="23">
        <f t="shared" si="6"/>
        <v>2</v>
      </c>
      <c r="E48" s="9">
        <f>F48/SUM(F$2:F$52)</f>
        <v>0.01795306540092255</v>
      </c>
      <c r="F48" s="11">
        <f t="shared" si="0"/>
        <v>8185</v>
      </c>
      <c r="G48" s="38"/>
      <c r="H48" s="10">
        <v>8185</v>
      </c>
      <c r="I48" s="9">
        <f t="shared" si="60"/>
        <v>0.015200107802182996</v>
      </c>
      <c r="J48" s="9">
        <f t="shared" si="61"/>
        <v>0.020833333333333332</v>
      </c>
      <c r="K48" s="24">
        <v>2</v>
      </c>
      <c r="L48" s="26">
        <f t="shared" si="3"/>
        <v>10</v>
      </c>
      <c r="M48" s="24">
        <v>2</v>
      </c>
      <c r="N48" s="24">
        <v>2</v>
      </c>
      <c r="O48" s="24">
        <v>4</v>
      </c>
      <c r="P48" s="24">
        <v>2</v>
      </c>
      <c r="Q48" s="9">
        <f>R48/SUM(R$2:R$52)</f>
        <v>0.0065131956314887374</v>
      </c>
      <c r="R48" s="9">
        <f>MAX(S48/SUM(S$2:S$52),T48/SUM(T$2:T$52))</f>
        <v>0.008403821767767503</v>
      </c>
      <c r="S48" s="11">
        <f t="shared" si="41"/>
        <v>84269</v>
      </c>
      <c r="T48" s="11">
        <f t="shared" si="42"/>
        <v>12769</v>
      </c>
      <c r="U48" s="10">
        <v>15951</v>
      </c>
      <c r="V48" s="10">
        <v>15944</v>
      </c>
      <c r="W48" s="10">
        <v>38598</v>
      </c>
      <c r="X48" s="10">
        <v>13776</v>
      </c>
      <c r="Y48" s="10">
        <v>12769</v>
      </c>
      <c r="Z48" s="9">
        <f>AA48/SUM(AA$2:AA$52)</f>
        <v>0.01608152982886505</v>
      </c>
      <c r="AA48" s="9">
        <f>MAX(AB48/SUM(AB$2:AB$52),AC48/SUM(AC$2:AC$52))</f>
        <v>0.017953589753481734</v>
      </c>
      <c r="AB48" s="14">
        <f t="shared" si="4"/>
        <v>3723</v>
      </c>
      <c r="AC48" s="14">
        <f t="shared" si="5"/>
        <v>8627</v>
      </c>
      <c r="AD48" s="10">
        <v>2344</v>
      </c>
      <c r="AE48" s="10">
        <v>8627</v>
      </c>
      <c r="AF48" s="12">
        <v>3723</v>
      </c>
      <c r="AG48" s="12">
        <v>3854</v>
      </c>
      <c r="AH48" s="9">
        <f>(E48+I48+Q48+Z48)/4</f>
        <v>0.013936974665864833</v>
      </c>
      <c r="AI48" s="9">
        <f>AH48/SUM(AH$2:AH$52)</f>
        <v>0.014038946257981069</v>
      </c>
      <c r="AJ48" s="9">
        <f>IF(AI48&gt;$D$60,AI48,$D$60)</f>
        <v>0.014038946257981069</v>
      </c>
      <c r="AK48" s="9">
        <f>AJ48/SUM(AJ$2:AJ$52)</f>
        <v>0.012261081838918412</v>
      </c>
      <c r="AL48" s="9">
        <f>IF(AK48&gt;$D$60,AK48,$D$60)</f>
        <v>0.0136986301369863</v>
      </c>
      <c r="AM48" s="9">
        <f>AL48/SUM(AL$2:AL$52)</f>
        <v>0.013222744559943744</v>
      </c>
      <c r="AN48" s="9">
        <f>IF(AM48&gt;$D$60,AM48,$D$60)</f>
        <v>0.0136986301369863</v>
      </c>
      <c r="AO48" s="9">
        <f>AN48/SUM(AN$2:AN$52)</f>
        <v>0.013552511761656222</v>
      </c>
      <c r="AP48" s="18">
        <f>ROUND(AO48*$D$62,3)</f>
        <v>1.979</v>
      </c>
      <c r="AQ48" s="22">
        <f>IF(AO48&gt;0.21,ROUND(0.21*$D$62+0.01,0),ROUND(AO48*$D$62+0.01,0))</f>
        <v>2</v>
      </c>
    </row>
    <row r="49" spans="1:43" ht="12.75">
      <c r="A49" s="1" t="s">
        <v>55</v>
      </c>
      <c r="B49" s="1" t="s">
        <v>127</v>
      </c>
      <c r="C49" s="35">
        <v>2</v>
      </c>
      <c r="D49" s="23">
        <f t="shared" si="6"/>
        <v>2</v>
      </c>
      <c r="E49" s="9">
        <f>F49/SUM(F$2:F$52)</f>
        <v>0.015127952604784705</v>
      </c>
      <c r="F49" s="11">
        <f t="shared" si="0"/>
        <v>6897</v>
      </c>
      <c r="G49" s="38"/>
      <c r="H49" s="10">
        <v>6897</v>
      </c>
      <c r="I49" s="9">
        <f t="shared" si="60"/>
        <v>0.007600053901091498</v>
      </c>
      <c r="J49" s="9">
        <f t="shared" si="61"/>
        <v>0.010416666666666666</v>
      </c>
      <c r="K49" s="24">
        <v>1</v>
      </c>
      <c r="L49" s="26">
        <f t="shared" si="3"/>
        <v>3</v>
      </c>
      <c r="M49" s="24">
        <v>0</v>
      </c>
      <c r="N49" s="24">
        <v>2</v>
      </c>
      <c r="O49" s="24">
        <v>0</v>
      </c>
      <c r="P49" s="24">
        <v>1</v>
      </c>
      <c r="Q49" s="9">
        <f>R49/SUM(R$2:R$52)</f>
        <v>0.0018277397013495198</v>
      </c>
      <c r="R49" s="9">
        <f>MAX(S49/SUM(S$2:S$52),T49/SUM(T$2:T$52))</f>
        <v>0.0023582891651149586</v>
      </c>
      <c r="S49" s="11">
        <f t="shared" si="41"/>
        <v>19432</v>
      </c>
      <c r="T49" s="11">
        <f t="shared" si="42"/>
        <v>3583.25</v>
      </c>
      <c r="U49" s="10">
        <v>0</v>
      </c>
      <c r="V49" s="10">
        <v>5099</v>
      </c>
      <c r="W49" s="10">
        <v>0</v>
      </c>
      <c r="X49" s="10">
        <v>14333</v>
      </c>
      <c r="Y49" s="10">
        <v>3583.25</v>
      </c>
      <c r="Z49" s="9">
        <f>AA49/SUM(AA$2:AA$52)</f>
        <v>0.03849950060116702</v>
      </c>
      <c r="AA49" s="9">
        <f>MAX(AB49/SUM(AB$2:AB$52),AC49/SUM(AC$2:AC$52))</f>
        <v>0.04298124910147666</v>
      </c>
      <c r="AB49" s="14">
        <f t="shared" si="4"/>
        <v>3819</v>
      </c>
      <c r="AC49" s="14">
        <f t="shared" si="5"/>
        <v>20928</v>
      </c>
      <c r="AD49" s="10">
        <v>3819</v>
      </c>
      <c r="AE49" s="10">
        <v>20928</v>
      </c>
      <c r="AF49" s="12">
        <v>3037</v>
      </c>
      <c r="AG49" s="12">
        <v>3125</v>
      </c>
      <c r="AH49" s="9">
        <f>(E49+I49+Q49+Z49)/4</f>
        <v>0.015763811702098184</v>
      </c>
      <c r="AI49" s="9">
        <f>AH49/SUM(AH$2:AH$52)</f>
        <v>0.015879149572448237</v>
      </c>
      <c r="AJ49" s="9">
        <f>IF(AI49&gt;$D$60,AI49,$D$60)</f>
        <v>0.015879149572448237</v>
      </c>
      <c r="AK49" s="9">
        <f>AJ49/SUM(AJ$2:AJ$52)</f>
        <v>0.013868245441108568</v>
      </c>
      <c r="AL49" s="9">
        <f>IF(AK49&gt;$D$60,AK49,$D$60)</f>
        <v>0.013868245441108568</v>
      </c>
      <c r="AM49" s="9">
        <f>AL49/SUM(AL$2:AL$52)</f>
        <v>0.013386467488253955</v>
      </c>
      <c r="AN49" s="9">
        <f>IF(AM49&gt;$D$60,AM49,$D$60)</f>
        <v>0.0136986301369863</v>
      </c>
      <c r="AO49" s="9">
        <f>AN49/SUM(AN$2:AN$52)</f>
        <v>0.013552511761656222</v>
      </c>
      <c r="AP49" s="18">
        <f>ROUND(AO49*$D$62,3)</f>
        <v>1.979</v>
      </c>
      <c r="AQ49" s="22">
        <f>IF(AO49&gt;0.21,ROUND(0.21*$D$62+0.01,0),ROUND(AO49*$D$62+0.01,0))</f>
        <v>2</v>
      </c>
    </row>
    <row r="50" spans="1:43" ht="12.75">
      <c r="A50" s="1" t="s">
        <v>56</v>
      </c>
      <c r="B50" s="1" t="s">
        <v>128</v>
      </c>
      <c r="C50" s="35">
        <v>2</v>
      </c>
      <c r="D50" s="23">
        <f t="shared" si="6"/>
        <v>2</v>
      </c>
      <c r="E50" s="9">
        <f>F50/SUM(F$2:F$52)</f>
        <v>0.0040687765813941755</v>
      </c>
      <c r="F50" s="11">
        <f t="shared" si="0"/>
        <v>1855</v>
      </c>
      <c r="G50" s="38">
        <v>1345</v>
      </c>
      <c r="H50" s="10">
        <v>1855</v>
      </c>
      <c r="I50" s="9">
        <f t="shared" si="60"/>
        <v>0.011211427031397388</v>
      </c>
      <c r="J50" s="9">
        <f t="shared" si="61"/>
        <v>0.015366430260047281</v>
      </c>
      <c r="K50" s="24">
        <v>0</v>
      </c>
      <c r="L50" s="26">
        <f t="shared" si="3"/>
        <v>13</v>
      </c>
      <c r="M50" s="24">
        <v>0</v>
      </c>
      <c r="N50" s="24">
        <v>5</v>
      </c>
      <c r="O50" s="24">
        <v>1</v>
      </c>
      <c r="P50" s="24">
        <v>7</v>
      </c>
      <c r="Q50" s="9">
        <f>R50/SUM(R$2:R$52)</f>
        <v>0.008646344987811543</v>
      </c>
      <c r="R50" s="9">
        <f>MAX(S50/SUM(S$2:S$52),T50/SUM(T$2:T$52))</f>
        <v>0.011156173763444823</v>
      </c>
      <c r="S50" s="11">
        <f t="shared" si="41"/>
        <v>64044</v>
      </c>
      <c r="T50" s="11">
        <f t="shared" si="42"/>
        <v>16951</v>
      </c>
      <c r="U50" s="10">
        <v>0</v>
      </c>
      <c r="V50" s="10">
        <v>20845</v>
      </c>
      <c r="W50" s="10">
        <v>6119</v>
      </c>
      <c r="X50" s="10">
        <v>37080</v>
      </c>
      <c r="Y50" s="10">
        <v>16951</v>
      </c>
      <c r="Z50" s="9">
        <f>AA50/SUM(AA$2:AA$52)</f>
        <v>0.01017244231721117</v>
      </c>
      <c r="AA50" s="9">
        <f>MAX(AB50/SUM(AB$2:AB$52),AC50/SUM(AC$2:AC$52))</f>
        <v>0.011356622043902627</v>
      </c>
      <c r="AB50" s="14">
        <f t="shared" si="4"/>
        <v>2355</v>
      </c>
      <c r="AC50" s="14">
        <f t="shared" si="5"/>
        <v>4406</v>
      </c>
      <c r="AD50" s="10">
        <v>2355</v>
      </c>
      <c r="AE50" s="10">
        <v>4406</v>
      </c>
      <c r="AF50" s="12">
        <v>713</v>
      </c>
      <c r="AG50" s="12">
        <v>670</v>
      </c>
      <c r="AH50" s="9">
        <f>(E50+I50+Q50+Z50)/4</f>
        <v>0.00852474772945357</v>
      </c>
      <c r="AI50" s="9">
        <f>AH50/SUM(AH$2:AH$52)</f>
        <v>0.008587120096427208</v>
      </c>
      <c r="AJ50" s="9">
        <f>IF(AI50&gt;$D$60,AI50,$D$60)</f>
        <v>0.0136986301369863</v>
      </c>
      <c r="AK50" s="9">
        <f>AJ50/SUM(AJ$2:AJ$52)</f>
        <v>0.011963862679165023</v>
      </c>
      <c r="AL50" s="9">
        <f>IF(AK50&gt;$D$60,AK50,$D$60)</f>
        <v>0.0136986301369863</v>
      </c>
      <c r="AM50" s="9">
        <f>AL50/SUM(AL$2:AL$52)</f>
        <v>0.013222744559943744</v>
      </c>
      <c r="AN50" s="9">
        <f>IF(AM50&gt;$D$60,AM50,$D$60)</f>
        <v>0.0136986301369863</v>
      </c>
      <c r="AO50" s="9">
        <f>AN50/SUM(AN$2:AN$52)</f>
        <v>0.013552511761656222</v>
      </c>
      <c r="AP50" s="18">
        <f>ROUND(AO50*$D$62,3)</f>
        <v>1.979</v>
      </c>
      <c r="AQ50" s="22">
        <f>IF(AO50&gt;0.21,ROUND(0.21*$D$62+0.01,0),ROUND(AO50*$D$62+0.01,0))</f>
        <v>2</v>
      </c>
    </row>
    <row r="51" spans="1:43" ht="12.75">
      <c r="A51" s="1" t="s">
        <v>57</v>
      </c>
      <c r="B51" s="1" t="s">
        <v>129</v>
      </c>
      <c r="C51" s="35">
        <v>3</v>
      </c>
      <c r="D51" s="23">
        <f t="shared" si="6"/>
        <v>3</v>
      </c>
      <c r="E51" s="9">
        <f>F51/SUM(F$2:F$52)</f>
        <v>0.012559468843699757</v>
      </c>
      <c r="F51" s="11">
        <f t="shared" si="0"/>
        <v>5726</v>
      </c>
      <c r="G51" s="38"/>
      <c r="H51" s="10">
        <v>5726</v>
      </c>
      <c r="I51" s="9">
        <f t="shared" si="60"/>
        <v>0.06840048510982348</v>
      </c>
      <c r="J51" s="9">
        <f t="shared" si="61"/>
        <v>0.09375</v>
      </c>
      <c r="K51" s="24">
        <v>9</v>
      </c>
      <c r="L51" s="26">
        <f t="shared" si="3"/>
        <v>32</v>
      </c>
      <c r="M51" s="24">
        <v>10</v>
      </c>
      <c r="N51" s="24">
        <v>7</v>
      </c>
      <c r="O51" s="24">
        <v>4</v>
      </c>
      <c r="P51" s="24">
        <v>11</v>
      </c>
      <c r="Q51" s="9">
        <f>R51/SUM(R$2:R$52)</f>
        <v>0.006137463524904436</v>
      </c>
      <c r="R51" s="9">
        <f>MAX(S51/SUM(S$2:S$52),T51/SUM(T$2:T$52))</f>
        <v>0.00791902354661526</v>
      </c>
      <c r="S51" s="11">
        <f t="shared" si="41"/>
        <v>85077</v>
      </c>
      <c r="T51" s="11">
        <f t="shared" si="42"/>
        <v>7762</v>
      </c>
      <c r="U51" s="10">
        <v>42102</v>
      </c>
      <c r="V51" s="10">
        <v>9980</v>
      </c>
      <c r="W51" s="10">
        <v>21481</v>
      </c>
      <c r="X51" s="10">
        <v>11514</v>
      </c>
      <c r="Y51" s="10">
        <v>7762</v>
      </c>
      <c r="Z51" s="9">
        <f>AA51/SUM(AA$2:AA$52)</f>
        <v>0.01821104747743622</v>
      </c>
      <c r="AA51" s="9">
        <f>MAX(AB51/SUM(AB$2:AB$52),AC51/SUM(AC$2:AC$52))</f>
        <v>0.020331005748235022</v>
      </c>
      <c r="AB51" s="14">
        <f t="shared" si="4"/>
        <v>4216</v>
      </c>
      <c r="AC51" s="14">
        <f t="shared" si="5"/>
        <v>7665</v>
      </c>
      <c r="AD51" s="10">
        <v>4216</v>
      </c>
      <c r="AE51" s="10">
        <v>7665</v>
      </c>
      <c r="AF51" s="12">
        <v>2983</v>
      </c>
      <c r="AG51" s="12">
        <v>3071</v>
      </c>
      <c r="AH51" s="9">
        <f>(E51+I51+Q51+Z51)/4</f>
        <v>0.026327116238965973</v>
      </c>
      <c r="AI51" s="9">
        <f>AH51/SUM(AH$2:AH$52)</f>
        <v>0.026519741828312265</v>
      </c>
      <c r="AJ51" s="9">
        <f>IF(AI51&gt;$D$60,AI51,$D$60)</f>
        <v>0.026519741828312265</v>
      </c>
      <c r="AK51" s="9">
        <f>AJ51/SUM(AJ$2:AJ$52)</f>
        <v>0.02316133411502108</v>
      </c>
      <c r="AL51" s="9">
        <f>IF(AK51&gt;$D$60,AK51,$D$60)</f>
        <v>0.02316133411502108</v>
      </c>
      <c r="AM51" s="9">
        <f>AL51/SUM(AL$2:AL$52)</f>
        <v>0.022356717540941717</v>
      </c>
      <c r="AN51" s="9">
        <f>IF(AM51&gt;$D$60,AM51,$D$60)</f>
        <v>0.022356717540941717</v>
      </c>
      <c r="AO51" s="9">
        <f>AN51/SUM(AN$2:AN$52)</f>
        <v>0.022118246452071617</v>
      </c>
      <c r="AP51" s="18">
        <f>ROUND(AO51*$D$62,3)</f>
        <v>3.229</v>
      </c>
      <c r="AQ51" s="22">
        <f>IF(AO51&gt;0.21,ROUND(0.21*$D$62+0.01,0),ROUND(AO51*$D$62+0.01,0))</f>
        <v>3</v>
      </c>
    </row>
    <row r="52" spans="1:43" ht="12.75">
      <c r="A52" s="1" t="s">
        <v>78</v>
      </c>
      <c r="B52" s="1" t="s">
        <v>130</v>
      </c>
      <c r="C52" s="35"/>
      <c r="D52" s="23"/>
      <c r="E52" s="9"/>
      <c r="F52" s="11">
        <f t="shared" si="0"/>
        <v>576</v>
      </c>
      <c r="G52" s="38"/>
      <c r="H52" s="10">
        <v>576</v>
      </c>
      <c r="I52" s="9"/>
      <c r="J52" s="9"/>
      <c r="K52" s="24">
        <v>0</v>
      </c>
      <c r="L52" s="26">
        <f>SUM(M52:P52)</f>
        <v>0</v>
      </c>
      <c r="M52" s="24">
        <v>0</v>
      </c>
      <c r="N52" s="24">
        <v>0</v>
      </c>
      <c r="O52" s="24">
        <v>0</v>
      </c>
      <c r="P52" s="24">
        <v>0</v>
      </c>
      <c r="Q52" s="9"/>
      <c r="R52" s="9"/>
      <c r="S52" s="11">
        <f t="shared" si="41"/>
        <v>0</v>
      </c>
      <c r="T52" s="11">
        <f t="shared" si="42"/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9"/>
      <c r="AA52" s="9"/>
      <c r="AB52" s="14">
        <f t="shared" si="4"/>
        <v>255</v>
      </c>
      <c r="AC52" s="14">
        <f t="shared" si="5"/>
        <v>249</v>
      </c>
      <c r="AD52" s="10">
        <v>0</v>
      </c>
      <c r="AE52" s="10">
        <v>0</v>
      </c>
      <c r="AF52" s="12">
        <v>255</v>
      </c>
      <c r="AG52" s="12">
        <v>249</v>
      </c>
      <c r="AH52" s="9"/>
      <c r="AI52" s="9"/>
      <c r="AJ52" s="9"/>
      <c r="AK52" s="9"/>
      <c r="AL52" s="9"/>
      <c r="AM52" s="9"/>
      <c r="AN52" s="9"/>
      <c r="AO52" s="9"/>
      <c r="AP52" s="18"/>
      <c r="AQ52" s="22"/>
    </row>
    <row r="53" spans="1:43" ht="12.75">
      <c r="A53" s="6" t="s">
        <v>58</v>
      </c>
      <c r="B53" s="6" t="s">
        <v>131</v>
      </c>
      <c r="C53" s="36">
        <v>1</v>
      </c>
      <c r="D53" s="16">
        <v>1</v>
      </c>
      <c r="F53" s="5"/>
      <c r="G53" s="4"/>
      <c r="H53" s="5"/>
      <c r="K53" s="5"/>
      <c r="L53" s="5"/>
      <c r="M53" s="5"/>
      <c r="N53" s="5"/>
      <c r="O53" s="5"/>
      <c r="P53" s="5"/>
      <c r="S53" s="5"/>
      <c r="T53" s="5"/>
      <c r="U53" s="5"/>
      <c r="V53" s="5"/>
      <c r="W53" s="5"/>
      <c r="X53" s="5"/>
      <c r="Y53" s="5"/>
      <c r="AD53" s="5"/>
      <c r="AE53" s="5"/>
      <c r="AI53" s="2">
        <f>SUM(AI2:AI52)</f>
        <v>1.0000000000000002</v>
      </c>
      <c r="AJ53" s="2">
        <f>SUM(AJ2:AJ52)</f>
        <v>1.1450006159668116</v>
      </c>
      <c r="AL53" s="2">
        <f>SUM(AL2:AL52)</f>
        <v>1.0359899243977062</v>
      </c>
      <c r="AN53" s="2">
        <f>SUM(AN2:AN52)</f>
        <v>1.0107816453436689</v>
      </c>
      <c r="AO53" s="2">
        <f>SUM(AO2:AO52)</f>
        <v>0.9999999999999988</v>
      </c>
      <c r="AP53" s="19">
        <f>SUM(AP2:AP52)</f>
        <v>146.00900000000001</v>
      </c>
      <c r="AQ53" s="21">
        <f>SUM(AQ2:AQ52)</f>
        <v>144</v>
      </c>
    </row>
    <row r="54" spans="1:31" ht="12.75">
      <c r="A54" s="6" t="s">
        <v>59</v>
      </c>
      <c r="B54" s="6" t="s">
        <v>132</v>
      </c>
      <c r="C54" s="36">
        <v>1</v>
      </c>
      <c r="D54" s="16">
        <v>1</v>
      </c>
      <c r="F54" s="5"/>
      <c r="G54" s="4"/>
      <c r="H54" s="5"/>
      <c r="K54" s="5"/>
      <c r="L54" s="5"/>
      <c r="M54" s="5"/>
      <c r="N54" s="5"/>
      <c r="O54" s="5"/>
      <c r="P54" s="5"/>
      <c r="S54" s="5"/>
      <c r="T54" s="5"/>
      <c r="U54" s="5"/>
      <c r="V54" s="5"/>
      <c r="W54" s="5"/>
      <c r="X54" s="5"/>
      <c r="Y54" s="5"/>
      <c r="AD54" s="5"/>
      <c r="AE54" s="5"/>
    </row>
    <row r="55" spans="1:31" ht="12.75">
      <c r="A55" s="6" t="s">
        <v>60</v>
      </c>
      <c r="B55" s="6" t="s">
        <v>133</v>
      </c>
      <c r="C55" s="36">
        <v>1</v>
      </c>
      <c r="D55" s="16">
        <v>1</v>
      </c>
      <c r="F55" s="5"/>
      <c r="G55" s="4"/>
      <c r="H55" s="5"/>
      <c r="K55" s="5"/>
      <c r="L55" s="5"/>
      <c r="M55" s="5"/>
      <c r="N55" s="5"/>
      <c r="O55" s="5"/>
      <c r="P55" s="5"/>
      <c r="S55" s="5"/>
      <c r="T55" s="5"/>
      <c r="U55" s="5"/>
      <c r="V55" s="5"/>
      <c r="W55" s="5"/>
      <c r="X55" s="5"/>
      <c r="Y55" s="5"/>
      <c r="AD55" s="5"/>
      <c r="AE55" s="5"/>
    </row>
    <row r="56" spans="1:31" ht="12.75">
      <c r="A56" s="6" t="s">
        <v>140</v>
      </c>
      <c r="B56" s="6" t="s">
        <v>141</v>
      </c>
      <c r="C56" s="36"/>
      <c r="D56" s="16">
        <v>1</v>
      </c>
      <c r="F56" s="5"/>
      <c r="G56" s="4"/>
      <c r="H56" s="5"/>
      <c r="K56" s="5"/>
      <c r="L56" s="5"/>
      <c r="M56" s="5"/>
      <c r="N56" s="5"/>
      <c r="O56" s="5"/>
      <c r="P56" s="5"/>
      <c r="S56" s="5"/>
      <c r="T56" s="5"/>
      <c r="U56" s="5"/>
      <c r="V56" s="5"/>
      <c r="W56" s="5"/>
      <c r="X56" s="5"/>
      <c r="Y56" s="5"/>
      <c r="AD56" s="5"/>
      <c r="AE56" s="5"/>
    </row>
    <row r="57" spans="1:33" ht="12.75">
      <c r="A57" s="1" t="s">
        <v>61</v>
      </c>
      <c r="C57" s="35"/>
      <c r="D57" s="23">
        <f>SUM(D2:D56)</f>
        <v>148</v>
      </c>
      <c r="E57" s="2">
        <f>SUM(E2:E52)</f>
        <v>0.9832576972259934</v>
      </c>
      <c r="F57" s="4">
        <f>SUM(F2:F55)</f>
        <v>455911</v>
      </c>
      <c r="G57" s="4">
        <f>SUM(G2:G55)</f>
        <v>259620</v>
      </c>
      <c r="H57" s="4">
        <f>SUM(H2:H55)</f>
        <v>313892</v>
      </c>
      <c r="I57" s="2">
        <f>SUM(I2:I52)</f>
        <v>1.0000000000000002</v>
      </c>
      <c r="K57" s="24">
        <f aca="true" t="shared" si="62" ref="K57:P57">SUM(K2:K55)</f>
        <v>96</v>
      </c>
      <c r="L57" s="25">
        <f t="shared" si="62"/>
        <v>846</v>
      </c>
      <c r="M57" s="25">
        <f t="shared" si="62"/>
        <v>129</v>
      </c>
      <c r="N57" s="25">
        <f t="shared" si="62"/>
        <v>339</v>
      </c>
      <c r="O57" s="25">
        <f t="shared" si="62"/>
        <v>98</v>
      </c>
      <c r="P57" s="25">
        <f t="shared" si="62"/>
        <v>280</v>
      </c>
      <c r="Q57" s="2">
        <f>SUM(Q2:Q52)</f>
        <v>0.9999999999999996</v>
      </c>
      <c r="R57" s="2">
        <f>SUM(R2:R52)</f>
        <v>1.290276270397642</v>
      </c>
      <c r="S57" s="4">
        <f aca="true" t="shared" si="63" ref="S57:Y57">SUM(S2:S55)</f>
        <v>10743370</v>
      </c>
      <c r="T57" s="4">
        <f t="shared" si="63"/>
        <v>1519427.75</v>
      </c>
      <c r="U57" s="4">
        <f t="shared" si="63"/>
        <v>262099</v>
      </c>
      <c r="V57" s="4">
        <f t="shared" si="63"/>
        <v>6354313</v>
      </c>
      <c r="W57" s="4">
        <f t="shared" si="63"/>
        <v>225440</v>
      </c>
      <c r="X57" s="4">
        <f t="shared" si="63"/>
        <v>3901518</v>
      </c>
      <c r="Y57" s="4">
        <f t="shared" si="63"/>
        <v>1519427.75</v>
      </c>
      <c r="Z57" s="2">
        <f>SUM(Z2:Z52)</f>
        <v>0.9999999999999998</v>
      </c>
      <c r="AA57" s="2">
        <f aca="true" t="shared" si="64" ref="AA57:AG57">SUM(AA2:AA52)</f>
        <v>1.1164105619638554</v>
      </c>
      <c r="AB57" s="4">
        <f t="shared" si="64"/>
        <v>207368</v>
      </c>
      <c r="AC57" s="4">
        <f t="shared" si="64"/>
        <v>486910</v>
      </c>
      <c r="AD57" s="4">
        <f t="shared" si="64"/>
        <v>161719</v>
      </c>
      <c r="AE57" s="4">
        <f t="shared" si="64"/>
        <v>469501</v>
      </c>
      <c r="AF57" s="4">
        <f t="shared" si="64"/>
        <v>131257</v>
      </c>
      <c r="AG57" s="4">
        <f t="shared" si="64"/>
        <v>129042</v>
      </c>
    </row>
    <row r="59" ht="12.75">
      <c r="A59" s="1" t="s">
        <v>63</v>
      </c>
    </row>
    <row r="60" spans="1:4" ht="12.75">
      <c r="A60" s="1" t="s">
        <v>64</v>
      </c>
      <c r="C60" s="2"/>
      <c r="D60" s="37">
        <f>D61/D62</f>
        <v>0.0136986301369863</v>
      </c>
    </row>
    <row r="61" spans="1:4" ht="12.75">
      <c r="A61" s="1" t="s">
        <v>65</v>
      </c>
      <c r="D61" s="1">
        <v>2</v>
      </c>
    </row>
    <row r="62" spans="1:4" ht="12.75">
      <c r="A62" s="1" t="s">
        <v>66</v>
      </c>
      <c r="D62" s="1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0.7109375" style="1" customWidth="1"/>
    <col min="2" max="2" width="15.421875" style="1" customWidth="1"/>
    <col min="3" max="3" width="12.00390625" style="1" bestFit="1" customWidth="1"/>
    <col min="4" max="16384" width="9.140625" style="1" customWidth="1"/>
  </cols>
  <sheetData>
    <row r="1" spans="1:3" ht="13.5" thickBot="1">
      <c r="A1" s="27" t="s">
        <v>145</v>
      </c>
      <c r="B1" s="27" t="s">
        <v>146</v>
      </c>
      <c r="C1" s="1" t="s">
        <v>157</v>
      </c>
    </row>
    <row r="2" spans="1:2" ht="25.5">
      <c r="A2" s="29" t="s">
        <v>156</v>
      </c>
      <c r="B2" s="29"/>
    </row>
    <row r="3" spans="1:2" ht="13.5" thickBot="1">
      <c r="A3" s="28"/>
      <c r="B3" s="28"/>
    </row>
    <row r="4" spans="1:3" ht="13.5" thickBot="1">
      <c r="A4" s="30" t="s">
        <v>17</v>
      </c>
      <c r="B4" s="31">
        <v>4822023</v>
      </c>
      <c r="C4" s="1">
        <f>FLOOR(B4/1000,1)</f>
        <v>4822</v>
      </c>
    </row>
    <row r="5" spans="1:3" ht="13.5" thickBot="1">
      <c r="A5" s="32" t="s">
        <v>147</v>
      </c>
      <c r="B5" s="33">
        <v>731449</v>
      </c>
      <c r="C5" s="1">
        <f aca="true" t="shared" si="0" ref="C5:C54">FLOOR(B5/1000,1)</f>
        <v>731</v>
      </c>
    </row>
    <row r="6" spans="1:3" ht="13.5" thickBot="1">
      <c r="A6" s="30" t="s">
        <v>18</v>
      </c>
      <c r="B6" s="31">
        <v>6553255</v>
      </c>
      <c r="C6" s="1">
        <f t="shared" si="0"/>
        <v>6553</v>
      </c>
    </row>
    <row r="7" spans="1:3" ht="13.5" thickBot="1">
      <c r="A7" s="32" t="s">
        <v>19</v>
      </c>
      <c r="B7" s="33">
        <v>2949131</v>
      </c>
      <c r="C7" s="1">
        <f t="shared" si="0"/>
        <v>2949</v>
      </c>
    </row>
    <row r="8" spans="1:3" ht="13.5" thickBot="1">
      <c r="A8" s="30" t="s">
        <v>20</v>
      </c>
      <c r="B8" s="31">
        <v>38041430</v>
      </c>
      <c r="C8" s="1">
        <f t="shared" si="0"/>
        <v>38041</v>
      </c>
    </row>
    <row r="9" spans="1:3" ht="13.5" thickBot="1">
      <c r="A9" s="32" t="s">
        <v>21</v>
      </c>
      <c r="B9" s="33">
        <v>5187582</v>
      </c>
      <c r="C9" s="1">
        <f t="shared" si="0"/>
        <v>5187</v>
      </c>
    </row>
    <row r="10" spans="1:3" ht="13.5" thickBot="1">
      <c r="A10" s="30" t="s">
        <v>22</v>
      </c>
      <c r="B10" s="31">
        <v>3590347</v>
      </c>
      <c r="C10" s="1">
        <f t="shared" si="0"/>
        <v>3590</v>
      </c>
    </row>
    <row r="11" spans="1:3" ht="13.5" thickBot="1">
      <c r="A11" s="32" t="s">
        <v>23</v>
      </c>
      <c r="B11" s="33">
        <v>917092</v>
      </c>
      <c r="C11" s="1">
        <f t="shared" si="0"/>
        <v>917</v>
      </c>
    </row>
    <row r="12" spans="1:3" ht="13.5" thickBot="1">
      <c r="A12" s="30" t="s">
        <v>24</v>
      </c>
      <c r="B12" s="31">
        <v>632323</v>
      </c>
      <c r="C12" s="1">
        <f t="shared" si="0"/>
        <v>632</v>
      </c>
    </row>
    <row r="13" spans="1:3" ht="13.5" thickBot="1">
      <c r="A13" s="32" t="s">
        <v>25</v>
      </c>
      <c r="B13" s="33">
        <v>19317568</v>
      </c>
      <c r="C13" s="1">
        <f t="shared" si="0"/>
        <v>19317</v>
      </c>
    </row>
    <row r="14" spans="1:3" ht="13.5" thickBot="1">
      <c r="A14" s="30" t="s">
        <v>26</v>
      </c>
      <c r="B14" s="31">
        <v>9919945</v>
      </c>
      <c r="C14" s="1">
        <f t="shared" si="0"/>
        <v>9919</v>
      </c>
    </row>
    <row r="15" spans="1:3" ht="13.5" thickBot="1">
      <c r="A15" s="32" t="s">
        <v>27</v>
      </c>
      <c r="B15" s="33">
        <v>1392313</v>
      </c>
      <c r="C15" s="1">
        <f t="shared" si="0"/>
        <v>1392</v>
      </c>
    </row>
    <row r="16" spans="1:3" ht="13.5" thickBot="1">
      <c r="A16" s="30" t="s">
        <v>148</v>
      </c>
      <c r="B16" s="31">
        <v>1595728</v>
      </c>
      <c r="C16" s="1">
        <f t="shared" si="0"/>
        <v>1595</v>
      </c>
    </row>
    <row r="17" spans="1:3" ht="13.5" thickBot="1">
      <c r="A17" s="32" t="s">
        <v>28</v>
      </c>
      <c r="B17" s="33">
        <v>12875255</v>
      </c>
      <c r="C17" s="1">
        <f t="shared" si="0"/>
        <v>12875</v>
      </c>
    </row>
    <row r="18" spans="1:3" ht="13.5" thickBot="1">
      <c r="A18" s="30" t="s">
        <v>29</v>
      </c>
      <c r="B18" s="31">
        <v>6537334</v>
      </c>
      <c r="C18" s="1">
        <f t="shared" si="0"/>
        <v>6537</v>
      </c>
    </row>
    <row r="19" spans="1:3" ht="13.5" thickBot="1">
      <c r="A19" s="32" t="s">
        <v>30</v>
      </c>
      <c r="B19" s="33">
        <v>3074186</v>
      </c>
      <c r="C19" s="1">
        <f t="shared" si="0"/>
        <v>3074</v>
      </c>
    </row>
    <row r="20" spans="1:3" ht="13.5" thickBot="1">
      <c r="A20" s="30" t="s">
        <v>31</v>
      </c>
      <c r="B20" s="31">
        <v>2885905</v>
      </c>
      <c r="C20" s="1">
        <f t="shared" si="0"/>
        <v>2885</v>
      </c>
    </row>
    <row r="21" spans="1:3" ht="13.5" thickBot="1">
      <c r="A21" s="32" t="s">
        <v>137</v>
      </c>
      <c r="B21" s="33">
        <v>4380415</v>
      </c>
      <c r="C21" s="1">
        <f t="shared" si="0"/>
        <v>4380</v>
      </c>
    </row>
    <row r="22" spans="1:3" ht="13.5" thickBot="1">
      <c r="A22" s="30" t="s">
        <v>32</v>
      </c>
      <c r="B22" s="31">
        <v>4601893</v>
      </c>
      <c r="C22" s="1">
        <f t="shared" si="0"/>
        <v>4601</v>
      </c>
    </row>
    <row r="23" spans="1:3" ht="13.5" thickBot="1">
      <c r="A23" s="32" t="s">
        <v>33</v>
      </c>
      <c r="B23" s="33">
        <v>1329192</v>
      </c>
      <c r="C23" s="1">
        <f t="shared" si="0"/>
        <v>1329</v>
      </c>
    </row>
    <row r="24" spans="1:3" ht="13.5" thickBot="1">
      <c r="A24" s="30" t="s">
        <v>34</v>
      </c>
      <c r="B24" s="31">
        <v>5884563</v>
      </c>
      <c r="C24" s="1">
        <f t="shared" si="0"/>
        <v>5884</v>
      </c>
    </row>
    <row r="25" spans="1:3" ht="13.5" thickBot="1">
      <c r="A25" s="32" t="s">
        <v>35</v>
      </c>
      <c r="B25" s="33">
        <v>6646144</v>
      </c>
      <c r="C25" s="1">
        <f t="shared" si="0"/>
        <v>6646</v>
      </c>
    </row>
    <row r="26" spans="1:3" ht="13.5" thickBot="1">
      <c r="A26" s="30" t="s">
        <v>36</v>
      </c>
      <c r="B26" s="31">
        <v>9883360</v>
      </c>
      <c r="C26" s="1">
        <f t="shared" si="0"/>
        <v>9883</v>
      </c>
    </row>
    <row r="27" spans="1:3" ht="13.5" thickBot="1">
      <c r="A27" s="32" t="s">
        <v>37</v>
      </c>
      <c r="B27" s="33">
        <v>5379139</v>
      </c>
      <c r="C27" s="1">
        <f t="shared" si="0"/>
        <v>5379</v>
      </c>
    </row>
    <row r="28" spans="1:3" ht="13.5" thickBot="1">
      <c r="A28" s="30" t="s">
        <v>38</v>
      </c>
      <c r="B28" s="31">
        <v>2984926</v>
      </c>
      <c r="C28" s="1">
        <f t="shared" si="0"/>
        <v>2984</v>
      </c>
    </row>
    <row r="29" spans="1:3" ht="13.5" thickBot="1">
      <c r="A29" s="32" t="s">
        <v>39</v>
      </c>
      <c r="B29" s="33">
        <v>6021988</v>
      </c>
      <c r="C29" s="1">
        <f t="shared" si="0"/>
        <v>6021</v>
      </c>
    </row>
    <row r="30" spans="1:3" ht="13.5" thickBot="1">
      <c r="A30" s="30" t="s">
        <v>40</v>
      </c>
      <c r="B30" s="31">
        <v>1005141</v>
      </c>
      <c r="C30" s="1">
        <f t="shared" si="0"/>
        <v>1005</v>
      </c>
    </row>
    <row r="31" spans="1:3" ht="13.5" thickBot="1">
      <c r="A31" s="32" t="s">
        <v>41</v>
      </c>
      <c r="B31" s="33">
        <v>1855525</v>
      </c>
      <c r="C31" s="1">
        <f t="shared" si="0"/>
        <v>1855</v>
      </c>
    </row>
    <row r="32" spans="1:3" ht="13.5" thickBot="1">
      <c r="A32" s="30" t="s">
        <v>149</v>
      </c>
      <c r="B32" s="31">
        <v>2758931</v>
      </c>
      <c r="C32" s="1">
        <f t="shared" si="0"/>
        <v>2758</v>
      </c>
    </row>
    <row r="33" spans="1:3" ht="13.5" thickBot="1">
      <c r="A33" s="32" t="s">
        <v>150</v>
      </c>
      <c r="B33" s="33">
        <v>1320718</v>
      </c>
      <c r="C33" s="1">
        <f t="shared" si="0"/>
        <v>1320</v>
      </c>
    </row>
    <row r="34" spans="1:3" ht="13.5" thickBot="1">
      <c r="A34" s="30" t="s">
        <v>42</v>
      </c>
      <c r="B34" s="31">
        <v>8864590</v>
      </c>
      <c r="C34" s="1">
        <f t="shared" si="0"/>
        <v>8864</v>
      </c>
    </row>
    <row r="35" spans="1:3" ht="13.5" thickBot="1">
      <c r="A35" s="32" t="s">
        <v>43</v>
      </c>
      <c r="B35" s="33">
        <v>2085538</v>
      </c>
      <c r="C35" s="1">
        <f t="shared" si="0"/>
        <v>2085</v>
      </c>
    </row>
    <row r="36" spans="1:3" ht="13.5" thickBot="1">
      <c r="A36" s="30" t="s">
        <v>44</v>
      </c>
      <c r="B36" s="31">
        <v>19570261</v>
      </c>
      <c r="C36" s="1">
        <f t="shared" si="0"/>
        <v>19570</v>
      </c>
    </row>
    <row r="37" spans="1:3" ht="13.5" thickBot="1">
      <c r="A37" s="32" t="s">
        <v>45</v>
      </c>
      <c r="B37" s="33">
        <v>9752073</v>
      </c>
      <c r="C37" s="1">
        <f t="shared" si="0"/>
        <v>9752</v>
      </c>
    </row>
    <row r="38" spans="1:3" ht="13.5" thickBot="1">
      <c r="A38" s="30" t="s">
        <v>151</v>
      </c>
      <c r="B38" s="31">
        <v>699628</v>
      </c>
      <c r="C38" s="1">
        <f t="shared" si="0"/>
        <v>699</v>
      </c>
    </row>
    <row r="39" spans="1:3" ht="13.5" thickBot="1">
      <c r="A39" s="32" t="s">
        <v>46</v>
      </c>
      <c r="B39" s="33">
        <v>11544225</v>
      </c>
      <c r="C39" s="1">
        <f t="shared" si="0"/>
        <v>11544</v>
      </c>
    </row>
    <row r="40" spans="1:3" ht="13.5" thickBot="1">
      <c r="A40" s="30" t="s">
        <v>47</v>
      </c>
      <c r="B40" s="31">
        <v>3814820</v>
      </c>
      <c r="C40" s="1">
        <f t="shared" si="0"/>
        <v>3814</v>
      </c>
    </row>
    <row r="41" spans="1:3" ht="13.5" thickBot="1">
      <c r="A41" s="32" t="s">
        <v>48</v>
      </c>
      <c r="B41" s="33">
        <v>3899353</v>
      </c>
      <c r="C41" s="1">
        <f t="shared" si="0"/>
        <v>3899</v>
      </c>
    </row>
    <row r="42" spans="1:3" ht="13.5" thickBot="1">
      <c r="A42" s="30" t="s">
        <v>49</v>
      </c>
      <c r="B42" s="31">
        <v>12763536</v>
      </c>
      <c r="C42" s="1">
        <f t="shared" si="0"/>
        <v>12763</v>
      </c>
    </row>
    <row r="43" spans="1:3" ht="13.5" thickBot="1">
      <c r="A43" s="32" t="s">
        <v>50</v>
      </c>
      <c r="B43" s="33">
        <v>1050292</v>
      </c>
      <c r="C43" s="1">
        <f t="shared" si="0"/>
        <v>1050</v>
      </c>
    </row>
    <row r="44" spans="1:3" ht="13.5" thickBot="1">
      <c r="A44" s="30" t="s">
        <v>51</v>
      </c>
      <c r="B44" s="31">
        <v>4723723</v>
      </c>
      <c r="C44" s="1">
        <f t="shared" si="0"/>
        <v>4723</v>
      </c>
    </row>
    <row r="45" spans="1:3" ht="13.5" thickBot="1">
      <c r="A45" s="32" t="s">
        <v>152</v>
      </c>
      <c r="B45" s="33">
        <v>833354</v>
      </c>
      <c r="C45" s="1">
        <f t="shared" si="0"/>
        <v>833</v>
      </c>
    </row>
    <row r="46" spans="1:3" ht="13.5" thickBot="1">
      <c r="A46" s="30" t="s">
        <v>52</v>
      </c>
      <c r="B46" s="31">
        <v>6456243</v>
      </c>
      <c r="C46" s="1">
        <f t="shared" si="0"/>
        <v>6456</v>
      </c>
    </row>
    <row r="47" spans="1:3" ht="13.5" thickBot="1">
      <c r="A47" s="32" t="s">
        <v>53</v>
      </c>
      <c r="B47" s="33">
        <v>26059203</v>
      </c>
      <c r="C47" s="1">
        <f t="shared" si="0"/>
        <v>26059</v>
      </c>
    </row>
    <row r="48" spans="1:3" ht="13.5" thickBot="1">
      <c r="A48" s="30" t="s">
        <v>153</v>
      </c>
      <c r="B48" s="31">
        <v>2855287</v>
      </c>
      <c r="C48" s="1">
        <f t="shared" si="0"/>
        <v>2855</v>
      </c>
    </row>
    <row r="49" spans="1:3" ht="13.5" thickBot="1">
      <c r="A49" s="32" t="s">
        <v>154</v>
      </c>
      <c r="B49" s="33">
        <v>626011</v>
      </c>
      <c r="C49" s="1">
        <f t="shared" si="0"/>
        <v>626</v>
      </c>
    </row>
    <row r="50" spans="1:3" ht="13.5" thickBot="1">
      <c r="A50" s="30" t="s">
        <v>54</v>
      </c>
      <c r="B50" s="31">
        <v>8185867</v>
      </c>
      <c r="C50" s="1">
        <f t="shared" si="0"/>
        <v>8185</v>
      </c>
    </row>
    <row r="51" spans="1:3" ht="13.5" thickBot="1">
      <c r="A51" s="32" t="s">
        <v>55</v>
      </c>
      <c r="B51" s="33">
        <v>6897012</v>
      </c>
      <c r="C51" s="1">
        <f t="shared" si="0"/>
        <v>6897</v>
      </c>
    </row>
    <row r="52" spans="1:3" ht="13.5" thickBot="1">
      <c r="A52" s="30" t="s">
        <v>56</v>
      </c>
      <c r="B52" s="31">
        <v>1855413</v>
      </c>
      <c r="C52" s="1">
        <f t="shared" si="0"/>
        <v>1855</v>
      </c>
    </row>
    <row r="53" spans="1:3" ht="13.5" thickBot="1">
      <c r="A53" s="32" t="s">
        <v>57</v>
      </c>
      <c r="B53" s="33">
        <v>5726398</v>
      </c>
      <c r="C53" s="1">
        <f t="shared" si="0"/>
        <v>5726</v>
      </c>
    </row>
    <row r="54" spans="1:3" ht="13.5" thickBot="1">
      <c r="A54" s="30" t="s">
        <v>155</v>
      </c>
      <c r="B54" s="31">
        <v>576412</v>
      </c>
      <c r="C54" s="1">
        <f t="shared" si="0"/>
        <v>576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Huckelberry</cp:lastModifiedBy>
  <dcterms:created xsi:type="dcterms:W3CDTF">2010-10-27T11:28:13Z</dcterms:created>
  <dcterms:modified xsi:type="dcterms:W3CDTF">2013-04-06T21:36:55Z</dcterms:modified>
  <cp:category/>
  <cp:version/>
  <cp:contentType/>
  <cp:contentStatus/>
</cp:coreProperties>
</file>